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958" documentId="8_{9A24A5D3-8D1B-4380-89DD-090943AC1B4F}" xr6:coauthVersionLast="47" xr6:coauthVersionMax="47" xr10:uidLastSave="{67512DE2-933C-4711-922A-43FF48BE8AAB}"/>
  <bookViews>
    <workbookView xWindow="20370" yWindow="-120" windowWidth="29040" windowHeight="15720" tabRatio="815" activeTab="7" xr2:uid="{18281628-9609-455E-B027-C04A93F911C9}"/>
  </bookViews>
  <sheets>
    <sheet name="Task Material" sheetId="1" r:id="rId1"/>
    <sheet name="calendar" sheetId="2" r:id="rId2"/>
    <sheet name="Decision Log" sheetId="3" r:id="rId3"/>
    <sheet name="Costs" sheetId="4" r:id="rId4"/>
    <sheet name="Itinerary" sheetId="5" r:id="rId5"/>
    <sheet name="Contingency" sheetId="6" r:id="rId6"/>
    <sheet name="Messages" sheetId="7" r:id="rId7"/>
    <sheet name="QA Run" sheetId="8" r:id="rId8"/>
  </sheets>
  <definedNames>
    <definedName name="_xlnm.Print_Area" localSheetId="1">calendar!$A$1:$I$35</definedName>
    <definedName name="_xlnm.Print_Area" localSheetId="5">Contingency!$A$1:$D$12</definedName>
    <definedName name="_xlnm.Print_Area" localSheetId="3">Costs!$A$1:$G$33</definedName>
    <definedName name="_xlnm.Print_Area" localSheetId="2">'Decision Log'!$A$1:$H$61</definedName>
    <definedName name="_xlnm.Print_Area" localSheetId="4">Itinerary!$A$1:$G$31</definedName>
    <definedName name="_xlnm.Print_Area" localSheetId="6">Messages!$A$1:$C$7</definedName>
    <definedName name="_xlnm.Print_Area" localSheetId="7">'QA Run'!$A$1:$D$31</definedName>
    <definedName name="_xlnm.Print_Area" localSheetId="0">'Task Material'!$A$1:$H$45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C19" i="8" l="1"/>
  <c r="A31" i="5"/>
  <c r="H52" i="3"/>
  <c r="H27" i="3"/>
  <c r="H28" i="3"/>
  <c r="G32" i="4"/>
  <c r="G33" i="4" s="1"/>
  <c r="E32" i="4"/>
  <c r="E33" i="4" s="1"/>
  <c r="G31" i="4"/>
  <c r="E31" i="4"/>
  <c r="A26" i="2"/>
  <c r="A27" i="2"/>
  <c r="A28" i="2"/>
  <c r="A29" i="2" s="1"/>
  <c r="A30" i="2" s="1"/>
  <c r="A31" i="2" s="1"/>
  <c r="A32" i="2" s="1"/>
  <c r="A33" i="2" s="1"/>
  <c r="A34" i="2" s="1"/>
  <c r="A35" i="2" s="1"/>
  <c r="A25" i="2"/>
  <c r="C5" i="7"/>
  <c r="C6" i="7"/>
  <c r="C4" i="7"/>
  <c r="F37" i="3"/>
  <c r="F38" i="3"/>
  <c r="F39" i="3"/>
  <c r="C13" i="4"/>
  <c r="E13" i="4" s="1"/>
  <c r="C14" i="4"/>
  <c r="E14" i="4" s="1"/>
  <c r="C15" i="4"/>
  <c r="G15" i="4" s="1"/>
  <c r="E15" i="4"/>
  <c r="C16" i="4"/>
  <c r="E16" i="4" s="1"/>
  <c r="C17" i="4"/>
  <c r="E17" i="4" s="1"/>
  <c r="C18" i="4"/>
  <c r="E18" i="4" s="1"/>
  <c r="C19" i="4"/>
  <c r="E19" i="4"/>
  <c r="G19" i="4"/>
  <c r="C20" i="4"/>
  <c r="G20" i="4" s="1"/>
  <c r="E20" i="4"/>
  <c r="C21" i="4"/>
  <c r="E21" i="4" s="1"/>
  <c r="G21" i="4"/>
  <c r="E23" i="4"/>
  <c r="G23" i="4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C7" i="7" l="1"/>
  <c r="G16" i="4"/>
  <c r="G17" i="4"/>
  <c r="G13" i="4"/>
  <c r="E22" i="4"/>
  <c r="E24" i="4" s="1"/>
  <c r="G18" i="4"/>
  <c r="G14" i="4"/>
  <c r="G22" i="4" s="1"/>
  <c r="G24" i="4" l="1"/>
  <c r="G25" i="4" s="1"/>
  <c r="A30" i="5"/>
  <c r="E2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6" authorId="0" shapeId="0" xr:uid="{3F601B19-B5E4-4634-A322-F84A3F8C56A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Source: Task Material!A38 (Dana's travel rules)</t>
        </r>
      </text>
    </comment>
    <comment ref="B7" authorId="0" shapeId="0" xr:uid="{08C07BF6-E07B-43D6-81C1-5B32144E2FC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Source: Task Material!A27</t>
        </r>
      </text>
    </comment>
    <comment ref="B8" authorId="0" shapeId="0" xr:uid="{7CAB21C2-FA93-4F28-AB3C-8FE382F6B30F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Source: Task Material!A27</t>
        </r>
      </text>
    </comment>
    <comment ref="B9" authorId="0" shapeId="0" xr:uid="{A3EBAF77-E1B6-474C-AD90-FDC9F8F673C5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Assumption: Task Material gives no rate for local Reno rides; set equal to the Reno airport-transfer rate as a conservative estimate. Confirm or change.</t>
        </r>
      </text>
    </comment>
    <comment ref="B10" authorId="0" shapeId="0" xr:uid="{94AB3307-C693-4704-A163-0C768344726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Source: Task Material!A27</t>
        </r>
      </text>
    </comment>
  </commentList>
</comments>
</file>

<file path=xl/sharedStrings.xml><?xml version="1.0" encoding="utf-8"?>
<sst xmlns="http://schemas.openxmlformats.org/spreadsheetml/2006/main" count="758" uniqueCount="532">
  <si>
    <t>ID</t>
  </si>
  <si>
    <t>Route</t>
  </si>
  <si>
    <t>Date</t>
  </si>
  <si>
    <t>Depart (local)</t>
  </si>
  <si>
    <t>Arrive (local)</t>
  </si>
  <si>
    <t>Stops</t>
  </si>
  <si>
    <t>Seat available</t>
  </si>
  <si>
    <t>Price (USD)</t>
  </si>
  <si>
    <t>F1</t>
  </si>
  <si>
    <t>CLT→SEA</t>
  </si>
  <si>
    <t>Tue 3 Nov</t>
  </si>
  <si>
    <t>07:05 ET</t>
  </si>
  <si>
    <t>09:58 PT</t>
  </si>
  <si>
    <t>Nonstop</t>
  </si>
  <si>
    <t>Aisle</t>
  </si>
  <si>
    <t>F2</t>
  </si>
  <si>
    <t>10:40 ET</t>
  </si>
  <si>
    <t>13:35 PT</t>
  </si>
  <si>
    <t>F3</t>
  </si>
  <si>
    <t>17:30 ET</t>
  </si>
  <si>
    <t>20:20 PT</t>
  </si>
  <si>
    <t>Middle only</t>
  </si>
  <si>
    <t>F4</t>
  </si>
  <si>
    <t>06:00 ET</t>
  </si>
  <si>
    <t>10:15 PT</t>
  </si>
  <si>
    <t>1 stop, DEN, 45 min</t>
  </si>
  <si>
    <t>R1</t>
  </si>
  <si>
    <t>SEA→RNO</t>
  </si>
  <si>
    <t>Wed 4 Nov</t>
  </si>
  <si>
    <t>14:10 PT</t>
  </si>
  <si>
    <t>15:55 PT</t>
  </si>
  <si>
    <t>R2</t>
  </si>
  <si>
    <t>18:45 PT</t>
  </si>
  <si>
    <t>20:30 PT</t>
  </si>
  <si>
    <t>R3</t>
  </si>
  <si>
    <t>Thu 5 Nov</t>
  </si>
  <si>
    <t>07:00 PT</t>
  </si>
  <si>
    <t>08:45 PT</t>
  </si>
  <si>
    <t>C1</t>
  </si>
  <si>
    <t>RNO→CLT</t>
  </si>
  <si>
    <t>16:20 PT</t>
  </si>
  <si>
    <t>23:58 ET</t>
  </si>
  <si>
    <t>1 stop, PHX, 70 min</t>
  </si>
  <si>
    <t>C2</t>
  </si>
  <si>
    <t>22:55 PT</t>
  </si>
  <si>
    <t>Fri 07:40 ET</t>
  </si>
  <si>
    <t>1 stop, DFW, 55 min (overnight)</t>
  </si>
  <si>
    <t>C3</t>
  </si>
  <si>
    <t>Fri 6 Nov</t>
  </si>
  <si>
    <t>08:15 PT</t>
  </si>
  <si>
    <t>17:35 ET</t>
  </si>
  <si>
    <t>1 stop, DFW, 75 min</t>
  </si>
  <si>
    <t>C4</t>
  </si>
  <si>
    <t>06:10 PT</t>
  </si>
  <si>
    <t>15:20 ET</t>
  </si>
  <si>
    <t>1 stop, ATL, 60 min</t>
  </si>
  <si>
    <t>City</t>
  </si>
  <si>
    <t>Distance to meeting</t>
  </si>
  <si>
    <t>Price per night (USD, incl. tax)</t>
  </si>
  <si>
    <t>H1</t>
  </si>
  <si>
    <t>Bellevue</t>
  </si>
  <si>
    <t>0.5 mi, 5 min walk to TrailMart</t>
  </si>
  <si>
    <t>H2</t>
  </si>
  <si>
    <t>9 mi, about 25 min drive to TrailMart</t>
  </si>
  <si>
    <t>H3</t>
  </si>
  <si>
    <t>Reno</t>
  </si>
  <si>
    <t>6 min drive to the warehouse</t>
  </si>
  <si>
    <t>H4</t>
  </si>
  <si>
    <t>35 min drive to the warehouse</t>
  </si>
  <si>
    <t>B. Hotels and ground transport (fictional)</t>
  </si>
  <si>
    <t>A. Flight options (fictional, prices per person, economy plus)</t>
  </si>
  <si>
    <t>Ground: rideshare about $45 per airport transfer in Seattle and $30 in Reno. Reno car rental $68 per day.</t>
  </si>
  <si>
    <t>Distances: the Reno warehouse is 15 minutes from Reno airport (RNO). TrailMart is 25 minutes from Seattle airport (SEA) outside rush hour.</t>
  </si>
  <si>
    <t>Check-in: allow at least 60 minutes at the airport before a domestic departure.</t>
  </si>
  <si>
    <t>No flight departing before 07:00 local. No overnight (red-eye) flights.</t>
  </si>
  <si>
    <t>Aisle seat only.</t>
  </si>
  <si>
    <t>Connections of 60 minutes or more.</t>
  </si>
  <si>
    <t>Arrive the day before any external meeting.</t>
  </si>
  <si>
    <t>Hotel within 15 minutes of the meeting when possible.</t>
  </si>
  <si>
    <t>Total budget: $1,600 all-in (flights, hotels, ground).</t>
  </si>
  <si>
    <t>Mon 2 Nov, 9:30–10:30: leadership meeting (can be joined remotely).</t>
  </si>
  <si>
    <t>Thu 5 Nov, 5:30–7:00 PM ET: "Busy – Personal" (recurring; you don't know the details).</t>
  </si>
  <si>
    <t>Fri 6 Nov, 9:00–10:00 AM ET: weekly metrics review.</t>
  </si>
  <si>
    <t>Fri 6 Nov, 6:00 PM ET: school event in Charlotte (fixed).</t>
  </si>
  <si>
    <t>C. Dana's travel rules (from her profile)</t>
  </si>
  <si>
    <t>D. Dana's calendar that week (ET)</t>
  </si>
  <si>
    <t>Time (ET)</t>
  </si>
  <si>
    <t>Mon 2 Nov</t>
  </si>
  <si>
    <t>Leadership meeting (remote OK) 9:30–10:30</t>
  </si>
  <si>
    <t>Leadership meeting (cont.)</t>
  </si>
  <si>
    <t>Weekly metrics review 9:00–10:00</t>
  </si>
  <si>
    <t>School event, Charlotte (fixed)</t>
  </si>
  <si>
    <t>Work sample - fictional scenario</t>
  </si>
  <si>
    <t>TrailMart, Bellevue – spring-assortment mtg w/ Kevin Cho &amp; category team (CONFIRMED) 10:00–11:30 AM PT</t>
  </si>
  <si>
    <t>TrailMart meeting (cont.)</t>
  </si>
  <si>
    <t>TrailMart meeting (cont., ends 2:30 PM ET)</t>
  </si>
  <si>
    <t>Reno walk-through (cont.)</t>
  </si>
  <si>
    <t>Dana – Bellevue &amp; Reno trip, 3–6 Nov 2026: rules, decision log and checks</t>
  </si>
  <si>
    <t>All trip dates are on standard time (US clocks go back Sun 1 Nov): ET = UTC−5, PT = UTC−8, PT is 3 h behind ET.</t>
  </si>
  <si>
    <t>1. Dana's rules and hard constraints (listed before any option was assessed)</t>
  </si>
  <si>
    <t>#</t>
  </si>
  <si>
    <t>Rule / constraint</t>
  </si>
  <si>
    <t>Type</t>
  </si>
  <si>
    <t>No flight departing before 07:00 local</t>
  </si>
  <si>
    <t>Profile rule</t>
  </si>
  <si>
    <t>No overnight (red-eye) flights</t>
  </si>
  <si>
    <t>Aisle seat only</t>
  </si>
  <si>
    <t>R4</t>
  </si>
  <si>
    <t>Connections of 60 minutes or more</t>
  </si>
  <si>
    <t>R5</t>
  </si>
  <si>
    <t>R6</t>
  </si>
  <si>
    <t>Hotel within 15 minutes of the meeting when possible</t>
  </si>
  <si>
    <t>Profile rule (soft)</t>
  </si>
  <si>
    <t>R7</t>
  </si>
  <si>
    <t>Total budget $1,600 all-in (flights, hotels, ground)</t>
  </si>
  <si>
    <t>Hard constraint</t>
  </si>
  <si>
    <t>Back in Charlotte for son's school event, Fri 6 Nov 6:00 PM ET (fixed)</t>
  </si>
  <si>
    <t>TrailMart meeting Wed 4 Nov 10:00–11:30 AM PT (confirmed)</t>
  </si>
  <si>
    <t>Reno walk-through Thu 5 Nov 1:00–3:30 PM PT (not marked confirmed)</t>
  </si>
  <si>
    <t>Constraint – may be movable</t>
  </si>
  <si>
    <t>At least 60 min at the airport before every domestic departure</t>
  </si>
  <si>
    <t>Planning standard</t>
  </si>
  <si>
    <t>2. Decision log – every option</t>
  </si>
  <si>
    <t>Leg / item</t>
  </si>
  <si>
    <t>Depart → Arrive (local)</t>
  </si>
  <si>
    <t>Seat / detail</t>
  </si>
  <si>
    <t>Price ($)</t>
  </si>
  <si>
    <t>Status</t>
  </si>
  <si>
    <t>Reason</t>
  </si>
  <si>
    <t>Flight CLT→SEA, nonstop</t>
  </si>
  <si>
    <t>07:05 ET → 09:58 PT</t>
  </si>
  <si>
    <t>Meets all rules; $44 dearer than F2 for no benefit (both land the day before TrailMart).</t>
  </si>
  <si>
    <t>10:40 ET → 13:35 PT</t>
  </si>
  <si>
    <t>CHOSEN (both plans)</t>
  </si>
  <si>
    <t>Cheapest compliant outbound; lands day before meeting (R5).</t>
  </si>
  <si>
    <t>17:30 ET → 20:20 PT</t>
  </si>
  <si>
    <t>Removed</t>
  </si>
  <si>
    <t>Breaks R3 – no aisle seat.</t>
  </si>
  <si>
    <t>Flight CLT→SEA, 1 stop DEN</t>
  </si>
  <si>
    <t>06:00 ET → 10:15 PT</t>
  </si>
  <si>
    <t>Aisle; 45-min connection</t>
  </si>
  <si>
    <t>Breaks R1 (departs 06:00) and R4 (45-min connection).</t>
  </si>
  <si>
    <t>Flight SEA→RNO, nonstop</t>
  </si>
  <si>
    <t>14:10 PT → 15:55 PT</t>
  </si>
  <si>
    <t>Meets all rules; $47 dearer than R2. Backup if R2 cancels.</t>
  </si>
  <si>
    <t>18:45 PT → 20:30 PT</t>
  </si>
  <si>
    <t>07:00 PT → 08:45 PT</t>
  </si>
  <si>
    <t>Flight RNO→CLT, 1 stop PHX</t>
  </si>
  <si>
    <t>16:20 PT → 23:58 ET</t>
  </si>
  <si>
    <t>Aisle; 70-min connection</t>
  </si>
  <si>
    <t>CHOSEN – Plan B</t>
  </si>
  <si>
    <t>Meets all rules, but only if the walk-through ends by 2:30 PM PT (with the booked 3:30 PM end she reaches RNO at 3:45, 25 min after the 3:20 check-in cut-off).</t>
  </si>
  <si>
    <t>Flight RNO→CLT, 1 stop DFW</t>
  </si>
  <si>
    <t>22:55 PT → Fri 07:40 ET</t>
  </si>
  <si>
    <t>Aisle; 55-min connection</t>
  </si>
  <si>
    <t>Breaks R2 (red-eye) and R4 (55-min connection).</t>
  </si>
  <si>
    <t>08:15 PT → 17:35 ET</t>
  </si>
  <si>
    <t>Aisle; 75-min connection</t>
  </si>
  <si>
    <t>CHOSEN – Plan A</t>
  </si>
  <si>
    <t>Only Friday option that meets all rules, but lands 25 min before the 6:00 PM school event (H1) – fragile.</t>
  </si>
  <si>
    <t>Flight RNO→CLT, 1 stop ATL</t>
  </si>
  <si>
    <t>06:10 PT → 15:20 ET</t>
  </si>
  <si>
    <t>Aisle; 60-min connection</t>
  </si>
  <si>
    <t>Hotel Bellevue – 5 min walk to TrailMart</t>
  </si>
  <si>
    <t>Tue 3 Nov (1 night)</t>
  </si>
  <si>
    <t>Per night</t>
  </si>
  <si>
    <t>Meets R6. Budget allows it in Plan B.</t>
  </si>
  <si>
    <t>Hotel Bellevue – 25 min drive</t>
  </si>
  <si>
    <t>Breaks R6 (a compliant hotel is available) and adds an unpriced ride to TrailMart.</t>
  </si>
  <si>
    <t>Hotel Reno – 6 min drive to warehouse</t>
  </si>
  <si>
    <t>Wed 4 Nov (Plan B 1 night; Plan A 2 nights)</t>
  </si>
  <si>
    <t>Meets R6.</t>
  </si>
  <si>
    <t>Hotel Reno – 35 min drive</t>
  </si>
  <si>
    <t>Breaks R6 (a compliant hotel is available).</t>
  </si>
  <si>
    <t>G1</t>
  </si>
  <si>
    <t>Rideshare, Seattle airport transfers (×2)</t>
  </si>
  <si>
    <t>Tue 3 / Wed 4</t>
  </si>
  <si>
    <t>Per transfer</t>
  </si>
  <si>
    <t>CHOSEN</t>
  </si>
  <si>
    <t>No rental needed; H1 is walkable to TrailMart.</t>
  </si>
  <si>
    <t>G2</t>
  </si>
  <si>
    <t>Rideshare, Reno (airport + warehouse)</t>
  </si>
  <si>
    <t>Wed 4 – Thu 5</t>
  </si>
  <si>
    <t>Per ride</t>
  </si>
  <si>
    <t>Door-to-door; no rental return before the tight Thursday flight.</t>
  </si>
  <si>
    <t>G3</t>
  </si>
  <si>
    <t>Car rental, Reno</t>
  </si>
  <si>
    <t>Per day</t>
  </si>
  <si>
    <t>Plan B: 1 day ($68) vs about $90 rideshare – saves ~$22, but a rental return before the tight 4:20 PM flight adds risk. Plan A: 2 days ($136) costs more than rideshare ($120).</t>
  </si>
  <si>
    <t>Cost table vs $1,600 budget (USD, all-in)</t>
  </si>
  <si>
    <t>Blue = input; green = linked from Task Material; yellow = assumption to confirm</t>
  </si>
  <si>
    <t>Inputs</t>
  </si>
  <si>
    <t>Budget, all-in ($)</t>
  </si>
  <si>
    <t>Rideshare per Seattle airport transfer ($)</t>
  </si>
  <si>
    <t>Rideshare per Reno airport transfer ($)</t>
  </si>
  <si>
    <t>Reno local ride, hotel ↔ warehouse ($) – ASSUMPTION</t>
  </si>
  <si>
    <t>Reno car rental per day ($)</t>
  </si>
  <si>
    <t>Item</t>
  </si>
  <si>
    <t>Ref</t>
  </si>
  <si>
    <t>Unit cost ($)</t>
  </si>
  <si>
    <t>Plan B qty</t>
  </si>
  <si>
    <t>Plan B ($)</t>
  </si>
  <si>
    <t>Plan A qty</t>
  </si>
  <si>
    <t>Plan A ($)</t>
  </si>
  <si>
    <t>Flight CLT→SEA, Tue 3 Nov</t>
  </si>
  <si>
    <t>Flight SEA→RNO, Wed 4 Nov</t>
  </si>
  <si>
    <t>Flight RNO→CLT, Thu 5 Nov</t>
  </si>
  <si>
    <t>Flight RNO→CLT, Fri 6 Nov</t>
  </si>
  <si>
    <t>Hotel Bellevue (nights)</t>
  </si>
  <si>
    <t>Hotel Reno (nights)</t>
  </si>
  <si>
    <t>Seattle rideshare – airport transfers</t>
  </si>
  <si>
    <t>Reno rideshare – airport transfers</t>
  </si>
  <si>
    <t>Reno rideshare – hotel/warehouse rides</t>
  </si>
  <si>
    <t>Total all-in</t>
  </si>
  <si>
    <t>Budget</t>
  </si>
  <si>
    <t>Headroom / (over budget)</t>
  </si>
  <si>
    <t>Within budget?</t>
  </si>
  <si>
    <t>Plan B (recommended): Thu evening flight home; needs the Reno walk-through moved to 12:00–2:30 PM PT. Plan A: meetings as booked, fly home Fri morning.</t>
  </si>
  <si>
    <t>Test</t>
  </si>
  <si>
    <t>Plan</t>
  </si>
  <si>
    <t>Timing</t>
  </si>
  <si>
    <t>Result</t>
  </si>
  <si>
    <t>Comment</t>
  </si>
  <si>
    <t>T1</t>
  </si>
  <si>
    <t>CLT check-in for F2</t>
  </si>
  <si>
    <t>A &amp; B</t>
  </si>
  <si>
    <t>Dep 10:40 ET → at CLT by 09:40 ET</t>
  </si>
  <si>
    <t>OK</t>
  </si>
  <si>
    <t>Normal morning.</t>
  </si>
  <si>
    <t>T2</t>
  </si>
  <si>
    <t>Meeting ends 11:30 PT; R2 departs 18:45 PT; check-in by 17:45 PT</t>
  </si>
  <si>
    <t>Plenty of slack. Leave Bellevue by 15:30 PT to beat rush hour (25 min applies only outside rush).</t>
  </si>
  <si>
    <t>T3</t>
  </si>
  <si>
    <t>RNO arrival → hotel</t>
  </si>
  <si>
    <t>Land 20:30 PT; H3 about 20 min from RNO (estimate: warehouse is 15 min from RNO, hotel 6 min from warehouse)</t>
  </si>
  <si>
    <t>Late check-in – guarantee room.</t>
  </si>
  <si>
    <t>T4</t>
  </si>
  <si>
    <t>Warehouse → RNO for C1</t>
  </si>
  <si>
    <t>B</t>
  </si>
  <si>
    <t>Walk-through ends 14:30 PT; 15-min drive → 14:45; check-in cut-off 15:20</t>
  </si>
  <si>
    <t>TIGHT</t>
  </si>
  <si>
    <t>35 min slack. FAILS if walk-through stays 1:00–3:30 (reach RNO 15:45, 25 min after cut-off).</t>
  </si>
  <si>
    <t>T5</t>
  </si>
  <si>
    <t>PHX connection on C1</t>
  </si>
  <si>
    <t>70 min</t>
  </si>
  <si>
    <t>Meets R4 (≥60) with only 10 min spare; last flight home that night.</t>
  </si>
  <si>
    <t>T6</t>
  </si>
  <si>
    <t>Hotel → RNO for C3 + Fri metrics review</t>
  </si>
  <si>
    <t>A</t>
  </si>
  <si>
    <t>Review 06:00–07:00 PT; C3 check-in by 07:15 PT; drive ~20 min</t>
  </si>
  <si>
    <t>T7</t>
  </si>
  <si>
    <t>DFW connection on C3</t>
  </si>
  <si>
    <t>75 min</t>
  </si>
  <si>
    <t>Meets R4.</t>
  </si>
  <si>
    <t>T8</t>
  </si>
  <si>
    <t>CLT landing → school event</t>
  </si>
  <si>
    <t>Land 17:35 ET; event 18:00 ET</t>
  </si>
  <si>
    <t>CRITICAL</t>
  </si>
  <si>
    <t>25 min to deplane and cross Charlotte. Any delay = missed event.</t>
  </si>
  <si>
    <t>T9</t>
  </si>
  <si>
    <t>Land Thu 23:58 ET; event Fri 18:00 ET</t>
  </si>
  <si>
    <t>18 h buffer.</t>
  </si>
  <si>
    <t>Commitment</t>
  </si>
  <si>
    <t>Where Dana is</t>
  </si>
  <si>
    <t>Action</t>
  </si>
  <si>
    <t>K1</t>
  </si>
  <si>
    <t>Mon 2 Nov 9:30–10:30 ET leadership meeting</t>
  </si>
  <si>
    <t>Charlotte (trip starts Tue)</t>
  </si>
  <si>
    <t>No clash</t>
  </si>
  <si>
    <t>None.</t>
  </si>
  <si>
    <t>K2</t>
  </si>
  <si>
    <t>Thu 5 Nov 5:30–7:00 PM ET Busy – Personal (= 2:30–4:00 PM PT)</t>
  </si>
  <si>
    <t>In the Reno walk-through 2:30–3:30 PT</t>
  </si>
  <si>
    <t>CLASH</t>
  </si>
  <si>
    <t>Dana to decide (decision 2).</t>
  </si>
  <si>
    <t>K3</t>
  </si>
  <si>
    <t>At RNO airport (check-in, gate)</t>
  </si>
  <si>
    <t>CLASH (softer)</t>
  </si>
  <si>
    <t>Possible from the airport if it is a call; Dana to decide (decision 2).</t>
  </si>
  <si>
    <t>K4</t>
  </si>
  <si>
    <t>Fri 6 Nov 9:00–10:00 AM ET metrics review (= 6:00–7:00 AM PT)</t>
  </si>
  <si>
    <t>K5</t>
  </si>
  <si>
    <t>Fri 6 Nov 9:00–10:00 AM ET metrics review</t>
  </si>
  <si>
    <t>Charlotte</t>
  </si>
  <si>
    <t>K6</t>
  </si>
  <si>
    <t>Fri 6 Nov 6:00 PM ET school event</t>
  </si>
  <si>
    <t>A / B</t>
  </si>
  <si>
    <t>A: lands 17:35 ET; B: home Thu night</t>
  </si>
  <si>
    <t>A: CRITICAL / B: OK</t>
  </si>
  <si>
    <t>Main reason to prefer Plan B.</t>
  </si>
  <si>
    <t>Itinerary – Dana, CLT → Bellevue → Reno → CLT, 3–5 Nov 2026 (Plan B, recommended)</t>
  </si>
  <si>
    <t>Standard time throughout: PT = ET − 3 h. Plan B requires Luis to move the Reno walk-through to 12:00–2:30 PM PT.</t>
  </si>
  <si>
    <t>Day</t>
  </si>
  <si>
    <t>Local time</t>
  </si>
  <si>
    <t>ET</t>
  </si>
  <si>
    <t>Details</t>
  </si>
  <si>
    <t>Confirmation</t>
  </si>
  <si>
    <t>Note</t>
  </si>
  <si>
    <t>Leadership meeting (in Charlotte)</t>
  </si>
  <si>
    <t>9:30–10:30 AM ET</t>
  </si>
  <si>
    <t>9:30–10:30 AM</t>
  </si>
  <si>
    <t>Existing commitment – no clash</t>
  </si>
  <si>
    <t>Leave for CLT airport</t>
  </si>
  <si>
    <t>by 9:40 AM ET</t>
  </si>
  <si>
    <t>At the airport 60 min before departure</t>
  </si>
  <si>
    <t>Flight F2 CLT → SEA, nonstop</t>
  </si>
  <si>
    <t>10:40 AM ET → 1:35 PM PT</t>
  </si>
  <si>
    <t>10:40 AM → 4:35 PM</t>
  </si>
  <si>
    <t>Aisle seat</t>
  </si>
  <si>
    <t>Flight: [CONF # – TBC]</t>
  </si>
  <si>
    <t>Rideshare SEA → Bellevue hotel (H1)</t>
  </si>
  <si>
    <t>~1:50–2:30 PM PT</t>
  </si>
  <si>
    <t>~4:50–5:30 PM</t>
  </si>
  <si>
    <t>About $45</t>
  </si>
  <si>
    <t>Hotel H1, Bellevue (1 night)</t>
  </si>
  <si>
    <t>Check-in ~2:30 PM PT</t>
  </si>
  <si>
    <t>~5:30 PM</t>
  </si>
  <si>
    <t>5-min walk to TrailMart; $289/night incl. tax</t>
  </si>
  <si>
    <t>Hotel: [CONF # – TBC]</t>
  </si>
  <si>
    <t>9:45 AM PT</t>
  </si>
  <si>
    <t>TrailMart spring-assortment meeting – Kevin Cho &amp; category team (confirmed)</t>
  </si>
  <si>
    <t>10:00–11:30 AM PT</t>
  </si>
  <si>
    <t>1:00–2:30 PM</t>
  </si>
  <si>
    <t>TrailMart, Bellevue WA</t>
  </si>
  <si>
    <t>Meeting: confirmed</t>
  </si>
  <si>
    <t>Leave by 3:30 PM PT</t>
  </si>
  <si>
    <t>by 6:30 PM</t>
  </si>
  <si>
    <t>About $45; 25 min outside rush hour</t>
  </si>
  <si>
    <t>Flight R2 SEA → RNO, nonstop</t>
  </si>
  <si>
    <t>6:45 PM PT → 8:30 PM PT</t>
  </si>
  <si>
    <t>9:45 PM → 11:30 PM</t>
  </si>
  <si>
    <t>Aisle seat; check-in by 5:45 PM PT</t>
  </si>
  <si>
    <t>Rideshare RNO → Reno hotel (H3)</t>
  </si>
  <si>
    <t>~8:45–9:10 PM PT</t>
  </si>
  <si>
    <t>~11:45 PM–12:10 AM</t>
  </si>
  <si>
    <t>About $30</t>
  </si>
  <si>
    <t>Hotel H3, Reno (1 night)</t>
  </si>
  <si>
    <t>Late check-in ~9:10 PM PT</t>
  </si>
  <si>
    <t>~12:10 AM</t>
  </si>
  <si>
    <t>6-min drive to warehouse; $149/night; guarantee late arrival</t>
  </si>
  <si>
    <t>Check out of H3; rideshare to warehouse with bags</t>
  </si>
  <si>
    <t>~11:45 AM PT</t>
  </si>
  <si>
    <t>~2:45 PM</t>
  </si>
  <si>
    <t>Est. $30 (rate assumed)</t>
  </si>
  <si>
    <t>Reno warehouse peak-readiness walk-through – Luis + 20 temps (started 1 Nov)</t>
  </si>
  <si>
    <t>12:00–2:30 PM PT</t>
  </si>
  <si>
    <t>3:00–5:30 PM</t>
  </si>
  <si>
    <t>Moved from 1:00–3:30 PM PT – pending Luis</t>
  </si>
  <si>
    <t>TIGHT – must end on time</t>
  </si>
  <si>
    <t>Rideshare warehouse → RNO</t>
  </si>
  <si>
    <t>2:30–2:45 PM PT</t>
  </si>
  <si>
    <t>5:30–5:45 PM</t>
  </si>
  <si>
    <t>About $30; 15 min</t>
  </si>
  <si>
    <t>Busy – Personal (existing)</t>
  </si>
  <si>
    <t>2:30–4:00 PM PT</t>
  </si>
  <si>
    <t>5:30–7:00 PM</t>
  </si>
  <si>
    <t>Falls during check-in / at the gate – Dana to decide</t>
  </si>
  <si>
    <t>Flight C1 RNO → PHX → CLT (70-min connection)</t>
  </si>
  <si>
    <t>4:20 PM PT → 11:58 PM ET</t>
  </si>
  <si>
    <t>7:20 PM → 11:58 PM</t>
  </si>
  <si>
    <t>Aisle seat; check-in by 3:20 PM PT</t>
  </si>
  <si>
    <t>TIGHT connection</t>
  </si>
  <si>
    <t>Weekly metrics review (in Charlotte)</t>
  </si>
  <si>
    <t>9:00–10:00 AM ET</t>
  </si>
  <si>
    <t>9:00–10:00 AM</t>
  </si>
  <si>
    <t>Son's school event, Charlotte (fixed)</t>
  </si>
  <si>
    <t>6:00 PM ET</t>
  </si>
  <si>
    <t>18 h buffer</t>
  </si>
  <si>
    <t>If Luis cannot move the walk-through → Plan A (fallback)</t>
  </si>
  <si>
    <t>Reno walk-through as booked</t>
  </si>
  <si>
    <t>1:00–3:30 PM PT</t>
  </si>
  <si>
    <t>4:00–6:30 PM</t>
  </si>
  <si>
    <t>Clashes with Busy – Personal 2:30–3:30 PM PT</t>
  </si>
  <si>
    <t>Hotel H3, 2nd night</t>
  </si>
  <si>
    <t>6:00–7:00 AM PT</t>
  </si>
  <si>
    <t>Flight C3 RNO → DFW → CLT (75-min connection)</t>
  </si>
  <si>
    <t>8:15 AM PT → 5:35 PM ET</t>
  </si>
  <si>
    <t>11:15 AM → 5:35 PM</t>
  </si>
  <si>
    <t>Aisle; check-in by 7:15 AM PT</t>
  </si>
  <si>
    <t>CRITICAL – 25 min before the school event</t>
  </si>
  <si>
    <t>Contingency plan – most fragile leg</t>
  </si>
  <si>
    <t>Fragile leg (Plan B): Thu 5 Nov, warehouse → RNO → C1 16:20 PT via PHX (70-min connection). It is the last flight home Thursday and depends on the walk-through ending by 2:30 PM PT.</t>
  </si>
  <si>
    <t>Trigger</t>
  </si>
  <si>
    <t>Decide by</t>
  </si>
  <si>
    <t>Cost / rule impact</t>
  </si>
  <si>
    <t>Walk-through running late</t>
  </si>
  <si>
    <t>2:30 PM PT (5:30 PM ET)</t>
  </si>
  <si>
    <t>Dana leaves at 2:30 PT sharp; Luis covers the rest by phone or a follow-up call. Rideshare booked for 2:30 in advance.</t>
  </si>
  <si>
    <t>None</t>
  </si>
  <si>
    <t>Reaches RNO after 3:20 PM PT check-in cut-off, or C1 cancelled / delayed beyond PHX connection</t>
  </si>
  <si>
    <t>Thu, at the airport</t>
  </si>
  <si>
    <t>Rebook onto C3 Fri 08:15 PT (lands 17:35 ET). Book H3 for Thu night (H3 is 6 min away; ask for a flexible rate when booking Wed).</t>
  </si>
  <si>
    <t>+C3 fare less any C1 refund, +$149 hotel, +~$60 rides → over budget; lands 25 min before the school event</t>
  </si>
  <si>
    <t>Misses PHX connection</t>
  </si>
  <si>
    <t>On arrival at PHX</t>
  </si>
  <si>
    <t>Ask the airline for the first PHX→CLT flight landing Fri before ~3:00 PM ET. Overnight in PHX at airline cost if it is their delay.</t>
  </si>
  <si>
    <t>Depends on airline; keep Fri 6 PM event as the hard limit</t>
  </si>
  <si>
    <t>If C3 also unsafe (delay forecast Fri morning)</t>
  </si>
  <si>
    <t>Thu evening</t>
  </si>
  <si>
    <t>With Dana's prior OK, take C4 Fri 06:10 PT (lands 15:20 ET) – breaks the 07:00 rule but protects the school event.</t>
  </si>
  <si>
    <t>Breaks R1; approve in advance</t>
  </si>
  <si>
    <t>Standing measures</t>
  </si>
  <si>
    <t>Mon 19 Oct</t>
  </si>
  <si>
    <t>Book refundable/changeable fares where offered; save airline app + agency 24/7 line in Dana's phone; carry-on only (no bag check delays).</t>
  </si>
  <si>
    <t>Fragile leg (Plan A fallback): C3 Fri 08:15 PT lands 17:35 ET – 25 min before the event. Any delay means missing it; C4 (06:10 PT) is the only earlier option and breaks R1.</t>
  </si>
  <si>
    <t>Message</t>
  </si>
  <si>
    <t>Draft</t>
  </si>
  <si>
    <t>Word count</t>
  </si>
  <si>
    <t>To Kevin Cho (TrailMart) – logistics confirmation</t>
  </si>
  <si>
    <t>To Luis (Reno warehouse) – arrival and transport</t>
  </si>
  <si>
    <t>Summary for Dana (≤150 words, max 2 decisions)</t>
  </si>
  <si>
    <t>Dana's summary within 150 words?</t>
  </si>
  <si>
    <t>9:40 AM</t>
  </si>
  <si>
    <t>12:45 PM</t>
  </si>
  <si>
    <t>6:00 PM</t>
  </si>
  <si>
    <t>+ $149 (one more night)</t>
  </si>
  <si>
    <t>Kept – backup</t>
  </si>
  <si>
    <t>Leave for CLT – at airport by 9:40 AM ET</t>
  </si>
  <si>
    <t>✈ F2 CLT→SEA dep 10:40 AM ET, nonstop, aisle</t>
  </si>
  <si>
    <t>F2 in flight</t>
  </si>
  <si>
    <t>F2 lands SEA 1:35 PM PT (4:35 PM ET)</t>
  </si>
  <si>
    <t>Rideshare SEA → Hotel H1, Bellevue</t>
  </si>
  <si>
    <t>Check in Hotel H1 (5-min walk to TrailMart)</t>
  </si>
  <si>
    <t>At SEA – check-in by 5:45 PM PT</t>
  </si>
  <si>
    <t>✈ R2 SEA→RNO dep 6:45 PM PT (9:45 PM ET), aisle</t>
  </si>
  <si>
    <t>R2 in flight</t>
  </si>
  <si>
    <t>R2 lands RNO 8:30 PM PT – rideshare → Hotel H3</t>
  </si>
  <si>
    <t>B: rideshare H3 → warehouse (11:45 AM PT)</t>
  </si>
  <si>
    <t>B: Reno walk-through starts 12:00 PM PT (proposed – pending Luis)</t>
  </si>
  <si>
    <t>B: walk-through (cont.)</t>
  </si>
  <si>
    <t>Reno warehouse – peak-readiness walk-through w/ Luis + 20 temps  |  A: booked start 1:00 PM PT  |  B: (cont.)</t>
  </si>
  <si>
    <t>Reno walk-through (cont.)  |  B: ends 2:30 PM PT</t>
  </si>
  <si>
    <t>Busy – Personal 5:30–7:00 PM
A: Reno walk-through (cont.)  |  B: rideshare → RNO, check-in by 3:20 PM PT</t>
  </si>
  <si>
    <t>Busy – Personal (cont.)
A: walk-through (cont., ends 6:30 PM ET)  |  B: at RNO airport</t>
  </si>
  <si>
    <t>Busy – Personal (cont. to 7:00 PM)
B: at RNO gate</t>
  </si>
  <si>
    <t>B: ✈ C1 RNO→PHX→CLT dep 4:20 PM PT (7:20 PM ET), aisle  |  A: night 2 at Hotel H3</t>
  </si>
  <si>
    <t>B: C1 in flight (70-min PHX connection)</t>
  </si>
  <si>
    <t>B: C1 lands CLT 11:58 PM ET – home Thu night</t>
  </si>
  <si>
    <t>A: ✈ C3 RNO→DFW→CLT dep 8:15 AM PT (11:15 AM ET), aisle</t>
  </si>
  <si>
    <t>A: C3 in flight (75-min DFW connection)</t>
  </si>
  <si>
    <t>A: C3 lands CLT 5:35 PM ET – 25 min before school event (CRITICAL)</t>
  </si>
  <si>
    <t>Legend</t>
  </si>
  <si>
    <t>Existing commitment (Dana's calendar)</t>
  </si>
  <si>
    <t>External meeting (TrailMart / Reno warehouse)</t>
  </si>
  <si>
    <t>Travel – both plans (Tue–Wed)</t>
  </si>
  <si>
    <t>Plan B only – recommended (Thu evening flight home)</t>
  </si>
  <si>
    <t>Plan A only – fallback (meetings as booked, Fri flight home)</t>
  </si>
  <si>
    <t>Slot differs by plan: "A: … | B: …"</t>
  </si>
  <si>
    <t>Clash – two entries in one slot (auto)</t>
  </si>
  <si>
    <t>All times ET. PT = ET − 3 h. Grid extended to 11:30 PM ET to show evening flights.</t>
  </si>
  <si>
    <t xml:space="preserve">3. Timing tests </t>
  </si>
  <si>
    <t xml:space="preserve">4. Clashes with Dana's existing commitments </t>
  </si>
  <si>
    <t>Check – second method (SUMPRODUCT of unit cost × qty)</t>
  </si>
  <si>
    <t>Total by second method</t>
  </si>
  <si>
    <t>Difference vs Total all-in</t>
  </si>
  <si>
    <t>Ties out?</t>
  </si>
  <si>
    <t>T10</t>
  </si>
  <si>
    <t>SEA arrival → Hotel H1</t>
  </si>
  <si>
    <t>Land 13:35 PT (16:35 ET); rideshare ~25 min outside rush → H1 ~14:30 PT (17:30 ET)</t>
  </si>
  <si>
    <t>Arrive the day before any external meeting (TrailMart Wed 4). The Reno walk-through with Luis is internal, so R5 does not apply to it.</t>
  </si>
  <si>
    <t>Bellevue (H1) → SEA for R2</t>
  </si>
  <si>
    <t>FLAG</t>
  </si>
  <si>
    <t>Join the review from the hotel; leave at 07:00 PT and reach RNO ~07:20 – 5 min past the 60-min check-in standard (H4). Carry-on only. Alternative: ask to move the review.</t>
  </si>
  <si>
    <t>Hotel H3, then RNO</t>
  </si>
  <si>
    <t>Join from the hotel; leave 07:00 PT – reaches RNO 5 min past the check-in standard (flagged).</t>
  </si>
  <si>
    <t>Weekly metrics review (cont.)  |  A: join from hotel H3</t>
  </si>
  <si>
    <t>A: leave H3 7:00 AM PT → RNO ~7:20 AM PT (5 min past 7:15 check-in – FLAG)</t>
  </si>
  <si>
    <t>Walk to TrailMart (9:45 AM PT) – bags held at H1 / late check-out</t>
  </si>
  <si>
    <t>Collect bags at H1; rideshare Bellevue → SEA (leave by 3:30 PM PT)</t>
  </si>
  <si>
    <t>Walk to TrailMart (late check-out or bags held at H1)</t>
  </si>
  <si>
    <t>Ask H1 for a late check-out, or to hold bags until ~3:15 PM PT</t>
  </si>
  <si>
    <t>Collect bags at H1; rideshare Bellevue → SEA</t>
  </si>
  <si>
    <t>Metrics review from the hotel (H3)</t>
  </si>
  <si>
    <t>Leave hotel 7:00 AM PT after the review; at RNO ~7:20 – 5 min past the 60-min check-in standard</t>
  </si>
  <si>
    <t>Ride counts – Plan B: SEA→H1, H1→SEA; RNO→H3, warehouse→RNO; H3→warehouse. Plan A: same Seattle; RNO→H3, H3→RNO Fri; H3→warehouse→H3.</t>
  </si>
  <si>
    <t>Breaks R1 (departs 06:10). Kept only as an emergency fallback, pending Dana's approval (summary decision 1).</t>
  </si>
  <si>
    <t>Meeting: pending Luis</t>
  </si>
  <si>
    <t>Subject: Dana's visit – Wed 4 Nov, spring-assortment meeting
Hi Kevin,
Confirming logistics for Dana's meeting with you and the category team on Wednesday 4 November, 10:00–11:30 AM PT, at TrailMart in Bellevue.
Dana arrives in Seattle on Tuesday afternoon and is staying 5 minutes' walk away, so she will be at reception by 9:50 AM PT. She flies out that evening, so 11:30 works as a firm finish.
Could you please confirm:
1. The room and who she should ask for at reception.
2. The attendees from your category team.
3. Screen/HDMI or video set-up, in case she shares the assortment deck.
If there is any pre-read, please send it by Monday 2 November.
Thank you,
[Your name], on behalf of Dana</t>
  </si>
  <si>
    <t>Subject: Dana's peak-readiness walk-through – Thu 5 Nov
Hi Luis,
Dana is looking forward to the walk-through with you and the 20 temps who started on 1 November.
Arrival: she lands at Reno (RNO) on Wednesday 4 November at 8:30 PM PT and stays at a hotel 6 minutes from the warehouse. She will travel by rideshare, so no pick-up is needed.
One request: could we move the walk-through one hour earlier, to 12:00–2:30 PM PT? Her only same-day flight home leaves RNO at 4:20 PM PT, and she needs to leave the warehouse at 2:30 to make it. If that works, please make sure the temps' shift covers 12:00–2:30 PM PT.
If 1:00–3:30 PM PT has to stay, tell us and we will keep it and fly her home on Friday instead.
Could you reply by Monday 19 October, 9:00 AM PT? Also, which entrance should her driver use, and is any PPE needed on the floor?
Thanks,
[Your name], on behalf of Dana</t>
  </si>
  <si>
    <t>Dana – proposed plan (local time, ET in brackets):
Tue 3 Nov: CLT 10:40 AM ET → Seattle 1:35 PM PT (4:35), aisle. Hotel 5 min from TrailMart.
Wed 4 Nov: TrailMart 10:00–11:30 AM PT (1:00–2:30). Seattle 6:45 PM → Reno 8:30 PM PT (9:45–11:30). Hotel near warehouse.
Thu 5 Nov: walk-through 12:00–2:30 PM PT (1 h earlier; asked Luis), then Reno 4:20 PM PT (7:20) → Charlotte 11:58 PM ET.
$1,466 of $1,600; home Thursday night.
Decisions by Mon 19 Oct, noon ET:
1. If Luis can't, Friday's compliant flight lands 5:35 PM ET, 25 min before the school event. 6:10 AM PT (lands 3:20 PM ET) breaks your 7 AM rule. Both run $2–19 over budget. Recommend 6:10 as fallback.
2. Thursday's Busy – Personal (5:30–7:00 PM ET) falls at Reno airport. Can you take it from the airport, or would you like me to find another time?</t>
  </si>
  <si>
    <t>Pre-Send QA Checklist (SOP) – run on this workbook, 17 Oct 2026</t>
  </si>
  <si>
    <t>Run after the first-review fixes. Result key: Pass / Fixed (error found and corrected) / Open / For you (can't be done from inside Excel).</t>
  </si>
  <si>
    <t>Check</t>
  </si>
  <si>
    <t>Evidence / fix</t>
  </si>
  <si>
    <t>Every date, time, name and figure matches its source</t>
  </si>
  <si>
    <t>Pass</t>
  </si>
  <si>
    <t>Every flight, hotel, price and calendar slot checked against Task Material. Costs ties out by two methods (Plan B $1,466, Plan A $1,619).</t>
  </si>
  <si>
    <t>Every time shows its time zone; every weekday matches its date</t>
  </si>
  <si>
    <t>Fixed</t>
  </si>
  <si>
    <t>6 times in the Kevin and Luis emails had no zone – PT added. 'Mon' in Dana's summary now 'Mon 19 Oct'. Weekdays checked for 1–6 Nov and 19 Oct.</t>
  </si>
  <si>
    <t>Comparisons are like-for-like</t>
  </si>
  <si>
    <t>Plan A vs B and R2 vs R3 compared on full all-in plan totals, same cost lines.</t>
  </si>
  <si>
    <t>Every stated reason is true</t>
  </si>
  <si>
    <t>C4 was called 'Dana-approved' – she hasn't approved it (Decision Log H32). Itinerary A31 and Dana's summary recommended the 6:10 AM flight without saying Plan A is over budget ($1,602 with C4, $1,619 with C3).</t>
  </si>
  <si>
    <t>Within every word, sentence and page limit</t>
  </si>
  <si>
    <t>Dana's summary 150/150 words, 2 decisions. Emails: no limit in the brief I have, so not tested.</t>
  </si>
  <si>
    <t>Tables, statuses and IDs agree</t>
  </si>
  <si>
    <t>T10 carried T9's comment ('18 h buffer') and T9 was blank – both corrected. Walk-through confirmation changed from a booking-ref placeholder to 'pending Luis'. Other statuses agree across Decision Log, Itinerary, calendar and Contingency.</t>
  </si>
  <si>
    <t>No placeholders left</t>
  </si>
  <si>
    <t>Open</t>
  </si>
  <si>
    <t>7 '[CONF # – TBC]' booking refs (Itinerary F8, F10, F14, F16, F21, F27, F29) and '[Your name]' in both emails. Fill at booking / before sending.</t>
  </si>
  <si>
    <t>Every page carries its label; no blank pages</t>
  </si>
  <si>
    <t>Label in the header of every sheet, page numbers in the footer. Itinerary print area started at A3 and cut off row 31 – all sheets now print from A1, fitted to 1 page.</t>
  </si>
  <si>
    <t>Exported to PDF and the PDF checked</t>
  </si>
  <si>
    <t>For you</t>
  </si>
  <si>
    <t>Can't export from inside Excel here. Export, then check the PDF (Decision Log at 1 page is small – check it's readable).</t>
  </si>
  <si>
    <t>Re-opened the saved file from the send folder</t>
  </si>
  <si>
    <t>Save, close, re-open from the send folder and confirm the fixes above are there.</t>
  </si>
  <si>
    <t>Whole document re-checked after last edit</t>
  </si>
  <si>
    <t>All 7 sheets rescanned after the final edit: no error values; only the check-7 placeholders remain.</t>
  </si>
  <si>
    <t>Each recipient sees only what they should</t>
  </si>
  <si>
    <t>Kevin (external) and Luis emails carry no budget, personal or school details. Dana's personal-time decision is left to her.</t>
  </si>
  <si>
    <t>Summary</t>
  </si>
  <si>
    <t>SOP results log</t>
  </si>
  <si>
    <t>Sample</t>
  </si>
  <si>
    <t>QA checklist used?</t>
  </si>
  <si>
    <t>Major errors at first review</t>
  </si>
  <si>
    <t>What they were</t>
  </si>
  <si>
    <t>1. Calendar conflicts</t>
  </si>
  <si>
    <t>No</t>
  </si>
  <si>
    <t>Wrong time to a colleague; summary 2× over its limit; false reason for a rejected option</t>
  </si>
  <si>
    <t>2. Meeting minutes</t>
  </si>
  <si>
    <t>Out-of-date action table; placeholder left in</t>
  </si>
  <si>
    <t>3. KPI dashboard</t>
  </si>
  <si>
    <t>Period mismatch in the budget comparison</t>
  </si>
  <si>
    <t>4. Trip itinerary (Bellevue &amp; Reno)</t>
  </si>
  <si>
    <t>Yes – but only after the first review</t>
  </si>
  <si>
    <t>False reason for rejecting R3 (R5 applied to the internal Reno meeting); Plan A Friday times contradicted each other. Also raised, not major: recommending Dana move her personal time; bags on Wednesday. QA run then caught 3 more major errors before resend (check 4 and 6).</t>
  </si>
  <si>
    <t>QA log</t>
  </si>
  <si>
    <t>1. 17 Oct 2026 – first QA run on this sample, after first-review fixes: 5 pass, 4 fixed, 1 open, 2 for you.</t>
  </si>
  <si>
    <t>2. Caught before resend: C4 called 'Dana-approved'; T9/T10 comments mismatched; over-budget Friday options not flagged; 6 times without a zone; Itinerary print area cutting off the last row.</t>
  </si>
  <si>
    <t>3. Open: 7 booking refs and 2 '[Your name]' sign-offs; PDF export and re-open check still to 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</si>
</sst>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\([$$-409]#,##0\);\-"/>
  </numFmts>
  <fonts count="3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rgb="FFFF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0"/>
      <color rgb="FF0000FF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9"/>
      <color rgb="FF1F3864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b/>
      <sz val="9"/>
      <color rgb="FFFFFFFF"/>
      <name val="Calibri"/>
      <family val="2"/>
    </font>
    <font>
      <sz val="9"/>
      <color rgb="FF008000"/>
      <name val="Calibri"/>
      <family val="2"/>
    </font>
    <font>
      <b/>
      <sz val="9"/>
      <color theme="1"/>
      <name val="Calibri"/>
      <family val="2"/>
    </font>
    <font>
      <sz val="10"/>
      <color theme="1"/>
      <name val="Calibri"/>
      <family val="2"/>
    </font>
    <font>
      <b/>
      <sz val="10"/>
      <color rgb="FFFFFFFF"/>
      <name val="Calibri"/>
      <family val="2"/>
    </font>
    <font>
      <b/>
      <sz val="10"/>
      <color theme="1"/>
      <name val="Calibri"/>
      <family val="2"/>
    </font>
    <font>
      <b/>
      <sz val="14"/>
      <color rgb="FFFF0000"/>
      <name val="Calibri"/>
      <family val="2"/>
    </font>
    <font>
      <b/>
      <sz val="16"/>
      <color rgb="FFFF0000"/>
      <name val="Calibri"/>
      <family val="2"/>
    </font>
    <font>
      <b/>
      <sz val="10"/>
      <color rgb="FF1F3864"/>
      <name val="Calibri"/>
      <family val="2"/>
    </font>
    <font>
      <i/>
      <sz val="10"/>
      <color theme="1"/>
      <name val="Calibri"/>
      <family val="2"/>
    </font>
    <font>
      <sz val="10"/>
      <color rgb="FF0000FF"/>
      <name val="Calibri"/>
      <family val="2"/>
    </font>
    <font>
      <sz val="10"/>
      <color rgb="FF008000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11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66C2B4"/>
        <bgColor indexed="64"/>
      </patternFill>
    </fill>
    <fill>
      <patternFill patternType="solid">
        <fgColor rgb="FFD9C3E9"/>
        <bgColor indexed="64"/>
      </patternFill>
    </fill>
    <fill>
      <patternFill patternType="lightUp">
        <fgColor rgb="FF7030A0"/>
        <bgColor rgb="FF66C2B4"/>
      </patternFill>
    </fill>
    <fill>
      <patternFill patternType="solid">
        <fgColor rgb="FFC0E6F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/>
    </xf>
    <xf numFmtId="18" fontId="8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18" fontId="9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6" fillId="7" borderId="1" xfId="0" applyFont="1" applyFill="1" applyBorder="1" applyAlignment="1">
      <alignment vertical="top" wrapText="1"/>
    </xf>
    <xf numFmtId="0" fontId="10" fillId="7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0" fontId="10" fillId="8" borderId="1" xfId="0" applyFont="1" applyFill="1" applyBorder="1" applyAlignment="1">
      <alignment vertical="top" wrapText="1"/>
    </xf>
    <xf numFmtId="0" fontId="6" fillId="9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9" fillId="7" borderId="1" xfId="0" applyFont="1" applyFill="1" applyBorder="1" applyAlignment="1">
      <alignment vertical="top" wrapText="1"/>
    </xf>
    <xf numFmtId="0" fontId="11" fillId="7" borderId="1" xfId="0" applyFont="1" applyFill="1" applyBorder="1" applyAlignment="1">
      <alignment vertical="top" wrapText="1"/>
    </xf>
    <xf numFmtId="0" fontId="11" fillId="10" borderId="1" xfId="0" applyFont="1" applyFill="1" applyBorder="1" applyAlignment="1">
      <alignment vertical="top" wrapText="1"/>
    </xf>
    <xf numFmtId="0" fontId="9" fillId="9" borderId="1" xfId="0" applyFont="1" applyFill="1" applyBorder="1" applyAlignment="1">
      <alignment vertical="top" wrapText="1"/>
    </xf>
    <xf numFmtId="0" fontId="9" fillId="8" borderId="1" xfId="0" applyFont="1" applyFill="1" applyBorder="1" applyAlignment="1">
      <alignment vertical="top" wrapText="1"/>
    </xf>
    <xf numFmtId="0" fontId="12" fillId="0" borderId="0" xfId="0" applyFont="1" applyAlignment="1">
      <alignment wrapText="1"/>
    </xf>
    <xf numFmtId="0" fontId="6" fillId="3" borderId="1" xfId="0" applyFont="1" applyFill="1" applyBorder="1"/>
    <xf numFmtId="0" fontId="6" fillId="0" borderId="1" xfId="0" applyFont="1" applyBorder="1" applyAlignment="1">
      <alignment wrapText="1"/>
    </xf>
    <xf numFmtId="0" fontId="6" fillId="11" borderId="1" xfId="0" applyFont="1" applyFill="1" applyBorder="1"/>
    <xf numFmtId="0" fontId="6" fillId="7" borderId="1" xfId="0" applyFont="1" applyFill="1" applyBorder="1"/>
    <xf numFmtId="0" fontId="6" fillId="8" borderId="1" xfId="0" applyFont="1" applyFill="1" applyBorder="1"/>
    <xf numFmtId="0" fontId="6" fillId="9" borderId="1" xfId="0" applyFont="1" applyFill="1" applyBorder="1"/>
    <xf numFmtId="0" fontId="6" fillId="10" borderId="1" xfId="0" applyFont="1" applyFill="1" applyBorder="1"/>
    <xf numFmtId="0" fontId="6" fillId="4" borderId="1" xfId="0" applyFont="1" applyFill="1" applyBorder="1"/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4" fillId="0" borderId="1" xfId="0" applyFont="1" applyBorder="1" applyAlignment="1">
      <alignment vertical="top" wrapText="1"/>
    </xf>
    <xf numFmtId="0" fontId="16" fillId="12" borderId="1" xfId="0" applyFont="1" applyFill="1" applyBorder="1" applyAlignment="1">
      <alignment vertical="top" wrapText="1"/>
    </xf>
    <xf numFmtId="0" fontId="14" fillId="0" borderId="0" xfId="0" applyFont="1"/>
    <xf numFmtId="0" fontId="16" fillId="12" borderId="1" xfId="0" applyFont="1" applyFill="1" applyBorder="1" applyAlignment="1">
      <alignment vertical="top"/>
    </xf>
    <xf numFmtId="0" fontId="14" fillId="0" borderId="1" xfId="0" applyFont="1" applyBorder="1" applyAlignment="1">
      <alignment vertical="top"/>
    </xf>
    <xf numFmtId="0" fontId="16" fillId="12" borderId="2" xfId="0" applyFont="1" applyFill="1" applyBorder="1" applyAlignment="1">
      <alignment vertical="top"/>
    </xf>
    <xf numFmtId="164" fontId="17" fillId="0" borderId="1" xfId="0" applyNumberFormat="1" applyFont="1" applyBorder="1" applyAlignment="1">
      <alignment vertical="top"/>
    </xf>
    <xf numFmtId="0" fontId="14" fillId="0" borderId="0" xfId="0" applyFont="1" applyAlignment="1">
      <alignment wrapText="1"/>
    </xf>
    <xf numFmtId="0" fontId="19" fillId="0" borderId="0" xfId="0" applyFont="1"/>
    <xf numFmtId="0" fontId="21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22" fillId="0" borderId="0" xfId="0" applyFont="1"/>
    <xf numFmtId="0" fontId="23" fillId="0" borderId="0" xfId="0" applyFont="1"/>
    <xf numFmtId="0" fontId="20" fillId="12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4" fillId="0" borderId="0" xfId="0" applyFont="1"/>
    <xf numFmtId="0" fontId="13" fillId="0" borderId="0" xfId="0" applyFont="1" applyAlignment="1">
      <alignment wrapText="1"/>
    </xf>
    <xf numFmtId="0" fontId="15" fillId="0" borderId="0" xfId="0" applyFont="1" applyAlignment="1">
      <alignment wrapText="1"/>
    </xf>
    <xf numFmtId="49" fontId="14" fillId="0" borderId="1" xfId="0" applyNumberFormat="1" applyFont="1" applyBorder="1" applyAlignment="1">
      <alignment horizontal="left" vertical="top" wrapText="1"/>
    </xf>
    <xf numFmtId="0" fontId="14" fillId="6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8" fillId="0" borderId="0" xfId="0" applyFont="1" applyAlignment="1">
      <alignment wrapText="1"/>
    </xf>
    <xf numFmtId="0" fontId="25" fillId="0" borderId="0" xfId="0" applyFont="1"/>
    <xf numFmtId="164" fontId="26" fillId="0" borderId="0" xfId="0" applyNumberFormat="1" applyFont="1"/>
    <xf numFmtId="0" fontId="19" fillId="6" borderId="0" xfId="0" applyFont="1" applyFill="1"/>
    <xf numFmtId="164" fontId="26" fillId="6" borderId="0" xfId="0" applyNumberFormat="1" applyFont="1" applyFill="1"/>
    <xf numFmtId="0" fontId="20" fillId="12" borderId="1" xfId="0" applyFont="1" applyFill="1" applyBorder="1"/>
    <xf numFmtId="0" fontId="20" fillId="12" borderId="1" xfId="0" applyFont="1" applyFill="1" applyBorder="1" applyAlignment="1">
      <alignment horizontal="center"/>
    </xf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64" fontId="19" fillId="0" borderId="1" xfId="0" applyNumberFormat="1" applyFont="1" applyBorder="1" applyAlignment="1">
      <alignment horizontal="center"/>
    </xf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0" fontId="22" fillId="0" borderId="0" xfId="0" applyFont="1" applyAlignment="1">
      <alignment wrapText="1"/>
    </xf>
    <xf numFmtId="0" fontId="21" fillId="0" borderId="0" xfId="0" applyFont="1"/>
    <xf numFmtId="0" fontId="28" fillId="0" borderId="0" xfId="0" applyFont="1" applyAlignment="1">
      <alignment vertical="top"/>
    </xf>
    <xf numFmtId="0" fontId="29" fillId="0" borderId="0" xfId="0" applyFont="1"/>
    <xf numFmtId="0" fontId="30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30" fillId="13" borderId="1" xfId="0" applyFont="1" applyFill="1" applyBorder="1" applyAlignment="1">
      <alignment vertical="top"/>
    </xf>
    <xf numFmtId="0" fontId="28" fillId="0" borderId="1" xfId="0" applyFont="1" applyBorder="1" applyAlignment="1">
      <alignment horizontal="center" vertical="top"/>
    </xf>
    <xf numFmtId="0" fontId="28" fillId="0" borderId="1" xfId="0" applyFont="1" applyBorder="1" applyAlignment="1">
      <alignment vertical="top" wrapText="1"/>
    </xf>
    <xf numFmtId="0" fontId="30" fillId="13" borderId="1" xfId="0" applyFont="1" applyFill="1" applyBorder="1" applyAlignment="1">
      <alignment vertical="top" wrapText="1"/>
    </xf>
    <xf numFmtId="0" fontId="28" fillId="0" borderId="1" xfId="0" applyFont="1" applyBorder="1" applyAlignment="1">
      <alignment horizontal="center" vertical="top" wrapText="1"/>
    </xf>
    <xf numFmtId="0" fontId="7" fillId="2" borderId="2" xfId="0" applyFont="1" applyFill="1" applyBorder="1"/>
    <xf numFmtId="0" fontId="14" fillId="0" borderId="1" xfId="0" applyFont="1" applyBorder="1" applyAlignment="1">
      <alignment vertical="top"/>
    </xf>
    <xf numFmtId="0" fontId="21" fillId="0" borderId="0" xfId="0" applyFont="1" applyAlignment="1">
      <alignment vertical="top" wrapText="1"/>
    </xf>
    <xf numFmtId="0" fontId="32" fillId="0" borderId="0" xfId="0" applyFont="1" applyAlignment="1">
      <alignment vertical="top"/>
    </xf>
  </cellXfs>
  <cellStyles count="1">
    <cellStyle name="Normal" xfId="0" builtinId="0"/>
  </cellStyles>
  <dxfs count="44">
    <dxf>
      <fill>
        <patternFill patternType="solid">
          <fgColor indexed="64"/>
          <bgColor rgb="FFE2EFDA"/>
        </patternFill>
      </fill>
    </dxf>
    <dxf>
      <fill>
        <patternFill patternType="solid">
          <fgColor indexed="64"/>
          <bgColor rgb="FFFCE4D6"/>
        </patternFill>
      </fill>
    </dxf>
    <dxf>
      <fill>
        <patternFill patternType="solid">
          <fgColor indexed="64"/>
          <bgColor rgb="FFF8CBAD"/>
        </patternFill>
      </fill>
    </dxf>
    <dxf>
      <fill>
        <patternFill patternType="solid">
          <fgColor indexed="64"/>
          <bgColor rgb="FFFFF2C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FE699"/>
        </patternFill>
      </fill>
    </dxf>
    <dxf>
      <font>
        <color rgb="FF000000"/>
      </font>
      <fill>
        <patternFill patternType="solid">
          <fgColor indexed="64"/>
          <bgColor rgb="FFF4B084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FE699"/>
        </patternFill>
      </fill>
    </dxf>
    <dxf>
      <font>
        <color rgb="FF000000"/>
      </font>
      <fill>
        <patternFill patternType="solid">
          <fgColor indexed="64"/>
          <bgColor rgb="FFF4B084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FE699"/>
        </patternFill>
      </fill>
    </dxf>
    <dxf>
      <font>
        <color rgb="FF000000"/>
      </font>
      <fill>
        <patternFill patternType="solid">
          <fgColor indexed="64"/>
          <bgColor rgb="FFF4B084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FE699"/>
        </patternFill>
      </fill>
    </dxf>
    <dxf>
      <font>
        <color rgb="FF000000"/>
      </font>
      <fill>
        <patternFill patternType="solid">
          <fgColor indexed="64"/>
          <bgColor rgb="FFF4B084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FE699"/>
        </patternFill>
      </fill>
    </dxf>
    <dxf>
      <font>
        <color rgb="FF000000"/>
      </font>
      <fill>
        <patternFill patternType="solid">
          <fgColor indexed="64"/>
          <bgColor rgb="FFF4B084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  <dxf>
      <font>
        <color rgb="FFFFFFFF"/>
      </font>
      <fill>
        <patternFill patternType="solid">
          <fgColor indexed="64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5B0E2-1C33-4EC0-9EFE-8BCC0DC2E5ED}">
  <sheetPr>
    <pageSetUpPr fitToPage="1"/>
  </sheetPr>
  <dimension ref="A1:H45"/>
  <sheetViews>
    <sheetView workbookViewId="0">
      <selection sqref="A1:XFD2"/>
    </sheetView>
  </sheetViews>
  <sheetFormatPr defaultRowHeight="15" x14ac:dyDescent="0.25"/>
  <cols>
    <col min="1" max="1" width="8.5703125" customWidth="1"/>
    <col min="2" max="2" width="9.42578125" bestFit="1" customWidth="1"/>
    <col min="3" max="3" width="33.140625" bestFit="1" customWidth="1"/>
    <col min="4" max="4" width="28.28515625" bestFit="1" customWidth="1"/>
    <col min="5" max="5" width="12.42578125" bestFit="1" customWidth="1"/>
    <col min="6" max="6" width="28.7109375" bestFit="1" customWidth="1"/>
    <col min="7" max="7" width="13.5703125" bestFit="1" customWidth="1"/>
    <col min="8" max="8" width="11.28515625" bestFit="1" customWidth="1"/>
  </cols>
  <sheetData>
    <row r="1" spans="1:8" ht="21" x14ac:dyDescent="0.35">
      <c r="A1" s="4" t="s">
        <v>92</v>
      </c>
    </row>
    <row r="4" spans="1:8" x14ac:dyDescent="0.25">
      <c r="A4" s="1" t="s">
        <v>70</v>
      </c>
    </row>
    <row r="5" spans="1:8" x14ac:dyDescent="0.25">
      <c r="A5" s="1"/>
    </row>
    <row r="6" spans="1:8" s="1" customForma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</row>
    <row r="7" spans="1:8" x14ac:dyDescent="0.25">
      <c r="A7" s="3" t="s">
        <v>8</v>
      </c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>
        <v>412</v>
      </c>
    </row>
    <row r="8" spans="1:8" x14ac:dyDescent="0.25">
      <c r="A8" s="3" t="s">
        <v>15</v>
      </c>
      <c r="B8" s="3" t="s">
        <v>9</v>
      </c>
      <c r="C8" s="3" t="s">
        <v>10</v>
      </c>
      <c r="D8" s="3" t="s">
        <v>16</v>
      </c>
      <c r="E8" s="3" t="s">
        <v>17</v>
      </c>
      <c r="F8" s="3" t="s">
        <v>13</v>
      </c>
      <c r="G8" s="3" t="s">
        <v>14</v>
      </c>
      <c r="H8" s="3">
        <v>368</v>
      </c>
    </row>
    <row r="9" spans="1:8" x14ac:dyDescent="0.25">
      <c r="A9" s="3" t="s">
        <v>18</v>
      </c>
      <c r="B9" s="3" t="s">
        <v>9</v>
      </c>
      <c r="C9" s="3" t="s">
        <v>10</v>
      </c>
      <c r="D9" s="3" t="s">
        <v>19</v>
      </c>
      <c r="E9" s="3" t="s">
        <v>20</v>
      </c>
      <c r="F9" s="3" t="s">
        <v>13</v>
      </c>
      <c r="G9" s="3" t="s">
        <v>21</v>
      </c>
      <c r="H9" s="3">
        <v>289</v>
      </c>
    </row>
    <row r="10" spans="1:8" x14ac:dyDescent="0.25">
      <c r="A10" s="3" t="s">
        <v>22</v>
      </c>
      <c r="B10" s="3" t="s">
        <v>9</v>
      </c>
      <c r="C10" s="3" t="s">
        <v>10</v>
      </c>
      <c r="D10" s="3" t="s">
        <v>23</v>
      </c>
      <c r="E10" s="3" t="s">
        <v>24</v>
      </c>
      <c r="F10" s="3" t="s">
        <v>25</v>
      </c>
      <c r="G10" s="3" t="s">
        <v>14</v>
      </c>
      <c r="H10" s="3">
        <v>241</v>
      </c>
    </row>
    <row r="11" spans="1:8" x14ac:dyDescent="0.25">
      <c r="A11" s="3" t="s">
        <v>26</v>
      </c>
      <c r="B11" s="3" t="s">
        <v>27</v>
      </c>
      <c r="C11" s="3" t="s">
        <v>28</v>
      </c>
      <c r="D11" s="3" t="s">
        <v>29</v>
      </c>
      <c r="E11" s="3" t="s">
        <v>30</v>
      </c>
      <c r="F11" s="3" t="s">
        <v>13</v>
      </c>
      <c r="G11" s="3" t="s">
        <v>14</v>
      </c>
      <c r="H11" s="3">
        <v>189</v>
      </c>
    </row>
    <row r="12" spans="1:8" x14ac:dyDescent="0.25">
      <c r="A12" s="3" t="s">
        <v>31</v>
      </c>
      <c r="B12" s="3" t="s">
        <v>27</v>
      </c>
      <c r="C12" s="3" t="s">
        <v>28</v>
      </c>
      <c r="D12" s="3" t="s">
        <v>32</v>
      </c>
      <c r="E12" s="3" t="s">
        <v>33</v>
      </c>
      <c r="F12" s="3" t="s">
        <v>13</v>
      </c>
      <c r="G12" s="3" t="s">
        <v>14</v>
      </c>
      <c r="H12" s="3">
        <v>142</v>
      </c>
    </row>
    <row r="13" spans="1:8" x14ac:dyDescent="0.25">
      <c r="A13" s="3" t="s">
        <v>34</v>
      </c>
      <c r="B13" s="3" t="s">
        <v>27</v>
      </c>
      <c r="C13" s="3" t="s">
        <v>35</v>
      </c>
      <c r="D13" s="3" t="s">
        <v>36</v>
      </c>
      <c r="E13" s="3" t="s">
        <v>37</v>
      </c>
      <c r="F13" s="3" t="s">
        <v>13</v>
      </c>
      <c r="G13" s="3" t="s">
        <v>14</v>
      </c>
      <c r="H13" s="3">
        <v>129</v>
      </c>
    </row>
    <row r="14" spans="1:8" x14ac:dyDescent="0.25">
      <c r="A14" s="3" t="s">
        <v>38</v>
      </c>
      <c r="B14" s="3" t="s">
        <v>39</v>
      </c>
      <c r="C14" s="3" t="s">
        <v>35</v>
      </c>
      <c r="D14" s="3" t="s">
        <v>40</v>
      </c>
      <c r="E14" s="3" t="s">
        <v>41</v>
      </c>
      <c r="F14" s="3" t="s">
        <v>42</v>
      </c>
      <c r="G14" s="3" t="s">
        <v>14</v>
      </c>
      <c r="H14" s="3">
        <v>338</v>
      </c>
    </row>
    <row r="15" spans="1:8" x14ac:dyDescent="0.25">
      <c r="A15" s="3" t="s">
        <v>43</v>
      </c>
      <c r="B15" s="3" t="s">
        <v>39</v>
      </c>
      <c r="C15" s="3" t="s">
        <v>35</v>
      </c>
      <c r="D15" s="3" t="s">
        <v>44</v>
      </c>
      <c r="E15" s="3" t="s">
        <v>45</v>
      </c>
      <c r="F15" s="3" t="s">
        <v>46</v>
      </c>
      <c r="G15" s="3" t="s">
        <v>14</v>
      </c>
      <c r="H15" s="3">
        <v>261</v>
      </c>
    </row>
    <row r="16" spans="1:8" x14ac:dyDescent="0.25">
      <c r="A16" s="3" t="s">
        <v>47</v>
      </c>
      <c r="B16" s="3" t="s">
        <v>39</v>
      </c>
      <c r="C16" s="3" t="s">
        <v>48</v>
      </c>
      <c r="D16" s="3" t="s">
        <v>49</v>
      </c>
      <c r="E16" s="3" t="s">
        <v>50</v>
      </c>
      <c r="F16" s="3" t="s">
        <v>51</v>
      </c>
      <c r="G16" s="3" t="s">
        <v>14</v>
      </c>
      <c r="H16" s="3">
        <v>312</v>
      </c>
    </row>
    <row r="17" spans="1:8" x14ac:dyDescent="0.25">
      <c r="A17" s="3" t="s">
        <v>52</v>
      </c>
      <c r="B17" s="3" t="s">
        <v>39</v>
      </c>
      <c r="C17" s="3" t="s">
        <v>48</v>
      </c>
      <c r="D17" s="3" t="s">
        <v>53</v>
      </c>
      <c r="E17" s="3" t="s">
        <v>54</v>
      </c>
      <c r="F17" s="3" t="s">
        <v>55</v>
      </c>
      <c r="G17" s="3" t="s">
        <v>14</v>
      </c>
      <c r="H17" s="3">
        <v>295</v>
      </c>
    </row>
    <row r="19" spans="1:8" x14ac:dyDescent="0.25">
      <c r="A19" s="1" t="s">
        <v>69</v>
      </c>
    </row>
    <row r="21" spans="1:8" s="1" customFormat="1" x14ac:dyDescent="0.25">
      <c r="A21" s="2" t="s">
        <v>0</v>
      </c>
      <c r="B21" s="2" t="s">
        <v>56</v>
      </c>
      <c r="C21" s="2" t="s">
        <v>57</v>
      </c>
      <c r="D21" s="2" t="s">
        <v>58</v>
      </c>
    </row>
    <row r="22" spans="1:8" x14ac:dyDescent="0.25">
      <c r="A22" s="3" t="s">
        <v>59</v>
      </c>
      <c r="B22" s="3" t="s">
        <v>60</v>
      </c>
      <c r="C22" s="3" t="s">
        <v>61</v>
      </c>
      <c r="D22" s="3">
        <v>289</v>
      </c>
    </row>
    <row r="23" spans="1:8" x14ac:dyDescent="0.25">
      <c r="A23" s="3" t="s">
        <v>62</v>
      </c>
      <c r="B23" s="3" t="s">
        <v>60</v>
      </c>
      <c r="C23" s="3" t="s">
        <v>63</v>
      </c>
      <c r="D23" s="3">
        <v>179</v>
      </c>
    </row>
    <row r="24" spans="1:8" x14ac:dyDescent="0.25">
      <c r="A24" s="3" t="s">
        <v>64</v>
      </c>
      <c r="B24" s="3" t="s">
        <v>65</v>
      </c>
      <c r="C24" s="3" t="s">
        <v>66</v>
      </c>
      <c r="D24" s="3">
        <v>149</v>
      </c>
    </row>
    <row r="25" spans="1:8" x14ac:dyDescent="0.25">
      <c r="A25" s="3" t="s">
        <v>67</v>
      </c>
      <c r="B25" s="3" t="s">
        <v>65</v>
      </c>
      <c r="C25" s="3" t="s">
        <v>68</v>
      </c>
      <c r="D25" s="3">
        <v>99</v>
      </c>
    </row>
    <row r="27" spans="1:8" x14ac:dyDescent="0.25">
      <c r="A27" t="s">
        <v>71</v>
      </c>
    </row>
    <row r="28" spans="1:8" x14ac:dyDescent="0.25">
      <c r="A28" t="s">
        <v>72</v>
      </c>
    </row>
    <row r="29" spans="1:8" x14ac:dyDescent="0.25">
      <c r="A29" t="s">
        <v>73</v>
      </c>
    </row>
    <row r="31" spans="1:8" x14ac:dyDescent="0.25">
      <c r="A31" s="1" t="s">
        <v>84</v>
      </c>
    </row>
    <row r="33" spans="1:1" x14ac:dyDescent="0.25">
      <c r="A33" t="s">
        <v>74</v>
      </c>
    </row>
    <row r="34" spans="1:1" x14ac:dyDescent="0.25">
      <c r="A34" t="s">
        <v>75</v>
      </c>
    </row>
    <row r="35" spans="1:1" x14ac:dyDescent="0.25">
      <c r="A35" t="s">
        <v>76</v>
      </c>
    </row>
    <row r="36" spans="1:1" x14ac:dyDescent="0.25">
      <c r="A36" t="s">
        <v>77</v>
      </c>
    </row>
    <row r="37" spans="1:1" x14ac:dyDescent="0.25">
      <c r="A37" t="s">
        <v>78</v>
      </c>
    </row>
    <row r="38" spans="1:1" x14ac:dyDescent="0.25">
      <c r="A38" t="s">
        <v>79</v>
      </c>
    </row>
    <row r="40" spans="1:1" x14ac:dyDescent="0.25">
      <c r="A40" s="1" t="s">
        <v>85</v>
      </c>
    </row>
    <row r="42" spans="1:1" x14ac:dyDescent="0.25">
      <c r="A42" t="s">
        <v>80</v>
      </c>
    </row>
    <row r="43" spans="1:1" x14ac:dyDescent="0.25">
      <c r="A43" t="s">
        <v>81</v>
      </c>
    </row>
    <row r="44" spans="1:1" x14ac:dyDescent="0.25">
      <c r="A44" t="s">
        <v>82</v>
      </c>
    </row>
    <row r="45" spans="1:1" x14ac:dyDescent="0.25">
      <c r="A45" t="s">
        <v>83</v>
      </c>
    </row>
  </sheetData>
  <pageMargins left="0.7" right="0.7" top="0.75" bottom="0.75" header="0.3" footer="0.3"/>
  <pageSetup scale="84" orientation="landscape" r:id="rId1"/>
  <headerFooter>
    <oddHeader>&amp;CWork sample - fictional scenario</oddHeader>
    <oddFooter>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C731-9B0F-40B0-B2D5-B10A7CB7C6BB}">
  <sheetPr>
    <pageSetUpPr fitToPage="1"/>
  </sheetPr>
  <dimension ref="A1:I35"/>
  <sheetViews>
    <sheetView workbookViewId="0">
      <pane ySplit="4" topLeftCell="A5" activePane="bottomLeft" state="frozen"/>
      <selection pane="bottomLeft" activeCell="E26" sqref="E26"/>
    </sheetView>
  </sheetViews>
  <sheetFormatPr defaultRowHeight="13.5" x14ac:dyDescent="0.25"/>
  <cols>
    <col min="1" max="1" width="15.28515625" style="6" customWidth="1"/>
    <col min="2" max="2" width="23.42578125" style="6" customWidth="1"/>
    <col min="3" max="3" width="23.5703125" style="6" customWidth="1"/>
    <col min="4" max="4" width="24.42578125" style="6" bestFit="1" customWidth="1"/>
    <col min="5" max="5" width="27.5703125" style="6" customWidth="1"/>
    <col min="6" max="6" width="26.7109375" style="6" customWidth="1"/>
    <col min="7" max="7" width="9.140625" style="6"/>
    <col min="8" max="8" width="10" style="6" customWidth="1"/>
    <col min="9" max="9" width="36.42578125" style="6" customWidth="1"/>
    <col min="10" max="16384" width="9.140625" style="6"/>
  </cols>
  <sheetData>
    <row r="1" spans="1:9" x14ac:dyDescent="0.25">
      <c r="A1" s="5" t="s">
        <v>92</v>
      </c>
    </row>
    <row r="4" spans="1:9" x14ac:dyDescent="0.25">
      <c r="A4" s="7" t="s">
        <v>86</v>
      </c>
      <c r="B4" s="7" t="s">
        <v>87</v>
      </c>
      <c r="C4" s="7" t="s">
        <v>10</v>
      </c>
      <c r="D4" s="7" t="s">
        <v>28</v>
      </c>
      <c r="E4" s="7" t="s">
        <v>35</v>
      </c>
      <c r="F4" s="7" t="s">
        <v>48</v>
      </c>
      <c r="H4" s="85" t="s">
        <v>441</v>
      </c>
      <c r="I4" s="85"/>
    </row>
    <row r="5" spans="1:9" x14ac:dyDescent="0.25">
      <c r="A5" s="8">
        <v>0.35416666670000002</v>
      </c>
      <c r="B5" s="9"/>
      <c r="C5" s="9"/>
      <c r="D5" s="9"/>
      <c r="E5" s="9"/>
      <c r="F5" s="9"/>
      <c r="H5" s="26"/>
      <c r="I5" s="27" t="s">
        <v>442</v>
      </c>
    </row>
    <row r="6" spans="1:9" x14ac:dyDescent="0.25">
      <c r="A6" s="10">
        <f>A5+TIME(0,30,0)</f>
        <v>0.37500000003333334</v>
      </c>
      <c r="B6" s="9"/>
      <c r="C6" s="9"/>
      <c r="D6" s="9"/>
      <c r="E6" s="9"/>
      <c r="F6" s="11" t="s">
        <v>90</v>
      </c>
      <c r="H6" s="28"/>
      <c r="I6" s="27" t="s">
        <v>443</v>
      </c>
    </row>
    <row r="7" spans="1:9" ht="27" x14ac:dyDescent="0.25">
      <c r="A7" s="10">
        <f t="shared" ref="A7:A24" si="0">A6+TIME(0,30,0)</f>
        <v>0.39583333336666665</v>
      </c>
      <c r="B7" s="11" t="s">
        <v>88</v>
      </c>
      <c r="C7" s="14" t="s">
        <v>417</v>
      </c>
      <c r="D7" s="9"/>
      <c r="E7" s="9"/>
      <c r="F7" s="11" t="s">
        <v>465</v>
      </c>
      <c r="H7" s="29"/>
      <c r="I7" s="27" t="s">
        <v>444</v>
      </c>
    </row>
    <row r="8" spans="1:9" ht="40.5" x14ac:dyDescent="0.25">
      <c r="A8" s="10">
        <f t="shared" si="0"/>
        <v>0.41666666669999997</v>
      </c>
      <c r="B8" s="11" t="s">
        <v>89</v>
      </c>
      <c r="C8" s="9"/>
      <c r="D8" s="9"/>
      <c r="E8" s="9"/>
      <c r="F8" s="18" t="s">
        <v>466</v>
      </c>
      <c r="H8" s="30"/>
      <c r="I8" s="27" t="s">
        <v>445</v>
      </c>
    </row>
    <row r="9" spans="1:9" ht="27" x14ac:dyDescent="0.25">
      <c r="A9" s="10">
        <f t="shared" si="0"/>
        <v>0.43750000003333328</v>
      </c>
      <c r="B9" s="9"/>
      <c r="C9" s="20" t="s">
        <v>418</v>
      </c>
      <c r="D9" s="9"/>
      <c r="E9" s="9"/>
      <c r="F9" s="9"/>
      <c r="H9" s="31"/>
      <c r="I9" s="27" t="s">
        <v>446</v>
      </c>
    </row>
    <row r="10" spans="1:9" ht="27" x14ac:dyDescent="0.25">
      <c r="A10" s="10">
        <f t="shared" si="0"/>
        <v>0.4583333333666666</v>
      </c>
      <c r="B10" s="9"/>
      <c r="C10" s="14" t="s">
        <v>419</v>
      </c>
      <c r="D10" s="9"/>
      <c r="E10" s="9"/>
      <c r="F10" s="23" t="s">
        <v>438</v>
      </c>
      <c r="H10" s="32"/>
      <c r="I10" s="27" t="s">
        <v>447</v>
      </c>
    </row>
    <row r="11" spans="1:9" ht="27" x14ac:dyDescent="0.25">
      <c r="A11" s="10">
        <f t="shared" si="0"/>
        <v>0.47916666669999991</v>
      </c>
      <c r="B11" s="9"/>
      <c r="C11" s="14" t="s">
        <v>419</v>
      </c>
      <c r="D11" s="9"/>
      <c r="E11" s="9"/>
      <c r="F11" s="18" t="s">
        <v>439</v>
      </c>
      <c r="H11" s="33"/>
      <c r="I11" s="27" t="s">
        <v>448</v>
      </c>
    </row>
    <row r="12" spans="1:9" ht="27" x14ac:dyDescent="0.25">
      <c r="A12" s="10">
        <f t="shared" si="0"/>
        <v>0.50000000003333323</v>
      </c>
      <c r="B12" s="9"/>
      <c r="C12" s="14" t="s">
        <v>419</v>
      </c>
      <c r="D12" s="9"/>
      <c r="E12" s="9"/>
      <c r="F12" s="18" t="s">
        <v>439</v>
      </c>
      <c r="I12" s="25" t="s">
        <v>449</v>
      </c>
    </row>
    <row r="13" spans="1:9" ht="27" x14ac:dyDescent="0.25">
      <c r="A13" s="10">
        <f t="shared" si="0"/>
        <v>0.5208333333666666</v>
      </c>
      <c r="B13" s="9"/>
      <c r="C13" s="14" t="s">
        <v>419</v>
      </c>
      <c r="D13" s="14" t="s">
        <v>467</v>
      </c>
      <c r="E13" s="9"/>
      <c r="F13" s="18" t="s">
        <v>439</v>
      </c>
    </row>
    <row r="14" spans="1:9" ht="54" x14ac:dyDescent="0.25">
      <c r="A14" s="10">
        <f t="shared" si="0"/>
        <v>0.54166666669999997</v>
      </c>
      <c r="B14" s="9"/>
      <c r="C14" s="14" t="s">
        <v>419</v>
      </c>
      <c r="D14" s="12" t="s">
        <v>93</v>
      </c>
      <c r="E14" s="9"/>
      <c r="F14" s="18" t="s">
        <v>439</v>
      </c>
    </row>
    <row r="15" spans="1:9" ht="27" x14ac:dyDescent="0.25">
      <c r="A15" s="10">
        <f t="shared" si="0"/>
        <v>0.56250000003333334</v>
      </c>
      <c r="B15" s="9"/>
      <c r="C15" s="14" t="s">
        <v>419</v>
      </c>
      <c r="D15" s="12" t="s">
        <v>94</v>
      </c>
      <c r="E15" s="9"/>
      <c r="F15" s="18" t="s">
        <v>439</v>
      </c>
    </row>
    <row r="16" spans="1:9" ht="27" x14ac:dyDescent="0.25">
      <c r="A16" s="10">
        <f t="shared" si="0"/>
        <v>0.58333333336666671</v>
      </c>
      <c r="B16" s="9"/>
      <c r="C16" s="14" t="s">
        <v>419</v>
      </c>
      <c r="D16" s="12" t="s">
        <v>95</v>
      </c>
      <c r="E16" s="9"/>
      <c r="F16" s="18" t="s">
        <v>439</v>
      </c>
    </row>
    <row r="17" spans="1:6" ht="27" x14ac:dyDescent="0.25">
      <c r="A17" s="10">
        <f t="shared" si="0"/>
        <v>0.60416666670000008</v>
      </c>
      <c r="B17" s="9"/>
      <c r="C17" s="14" t="s">
        <v>419</v>
      </c>
      <c r="D17" s="9"/>
      <c r="E17" s="16" t="s">
        <v>427</v>
      </c>
      <c r="F17" s="18" t="s">
        <v>439</v>
      </c>
    </row>
    <row r="18" spans="1:6" ht="27" x14ac:dyDescent="0.25">
      <c r="A18" s="10">
        <f t="shared" si="0"/>
        <v>0.62500000003333345</v>
      </c>
      <c r="B18" s="9"/>
      <c r="C18" s="14" t="s">
        <v>419</v>
      </c>
      <c r="D18" s="9"/>
      <c r="E18" s="24" t="s">
        <v>428</v>
      </c>
      <c r="F18" s="18" t="s">
        <v>439</v>
      </c>
    </row>
    <row r="19" spans="1:6" ht="27" x14ac:dyDescent="0.25">
      <c r="A19" s="10">
        <f t="shared" si="0"/>
        <v>0.64583333336666682</v>
      </c>
      <c r="B19" s="9"/>
      <c r="C19" s="14" t="s">
        <v>419</v>
      </c>
      <c r="D19" s="9"/>
      <c r="E19" s="16" t="s">
        <v>429</v>
      </c>
      <c r="F19" s="18" t="s">
        <v>439</v>
      </c>
    </row>
    <row r="20" spans="1:6" ht="54" x14ac:dyDescent="0.25">
      <c r="A20" s="10">
        <f t="shared" si="0"/>
        <v>0.66666666670000019</v>
      </c>
      <c r="B20" s="9"/>
      <c r="C20" s="14" t="s">
        <v>419</v>
      </c>
      <c r="D20" s="9"/>
      <c r="E20" s="12" t="s">
        <v>430</v>
      </c>
      <c r="F20" s="18" t="s">
        <v>439</v>
      </c>
    </row>
    <row r="21" spans="1:6" ht="27" x14ac:dyDescent="0.25">
      <c r="A21" s="10">
        <f t="shared" si="0"/>
        <v>0.68750000003333356</v>
      </c>
      <c r="B21" s="9"/>
      <c r="C21" s="14" t="s">
        <v>420</v>
      </c>
      <c r="D21" s="9"/>
      <c r="E21" s="12" t="s">
        <v>96</v>
      </c>
      <c r="F21" s="18" t="s">
        <v>439</v>
      </c>
    </row>
    <row r="22" spans="1:6" ht="27" x14ac:dyDescent="0.25">
      <c r="A22" s="10">
        <f t="shared" si="0"/>
        <v>0.70833333336666693</v>
      </c>
      <c r="B22" s="9"/>
      <c r="C22" s="14" t="s">
        <v>421</v>
      </c>
      <c r="D22" s="9"/>
      <c r="E22" s="12" t="s">
        <v>431</v>
      </c>
      <c r="F22" s="18" t="s">
        <v>439</v>
      </c>
    </row>
    <row r="23" spans="1:6" ht="54" x14ac:dyDescent="0.25">
      <c r="A23" s="10">
        <f t="shared" si="0"/>
        <v>0.7291666667000003</v>
      </c>
      <c r="B23" s="9"/>
      <c r="C23" s="14" t="s">
        <v>422</v>
      </c>
      <c r="D23" s="9"/>
      <c r="E23" s="11" t="s">
        <v>432</v>
      </c>
      <c r="F23" s="23" t="s">
        <v>440</v>
      </c>
    </row>
    <row r="24" spans="1:6" ht="40.5" x14ac:dyDescent="0.25">
      <c r="A24" s="10">
        <f t="shared" si="0"/>
        <v>0.75000000003333367</v>
      </c>
      <c r="B24" s="9"/>
      <c r="C24" s="9"/>
      <c r="D24" s="9"/>
      <c r="E24" s="11" t="s">
        <v>433</v>
      </c>
      <c r="F24" s="11" t="s">
        <v>91</v>
      </c>
    </row>
    <row r="25" spans="1:6" ht="40.5" x14ac:dyDescent="0.25">
      <c r="A25" s="10">
        <f>A24+TIME(0,30,0)</f>
        <v>0.77083333336666704</v>
      </c>
      <c r="B25" s="13"/>
      <c r="C25" s="13"/>
      <c r="D25" s="15" t="s">
        <v>468</v>
      </c>
      <c r="E25" s="19" t="s">
        <v>434</v>
      </c>
      <c r="F25" s="13"/>
    </row>
    <row r="26" spans="1:6" ht="46.5" customHeight="1" x14ac:dyDescent="0.25">
      <c r="A26" s="10">
        <f t="shared" ref="A26:A35" si="1">A25+TIME(0,30,0)</f>
        <v>0.79166666670000041</v>
      </c>
      <c r="B26" s="13"/>
      <c r="C26" s="13"/>
      <c r="D26" s="13"/>
      <c r="E26" s="22" t="s">
        <v>435</v>
      </c>
      <c r="F26" s="13"/>
    </row>
    <row r="27" spans="1:6" ht="27" x14ac:dyDescent="0.25">
      <c r="A27" s="10">
        <f t="shared" si="1"/>
        <v>0.81250000003333378</v>
      </c>
      <c r="B27" s="13"/>
      <c r="C27" s="13"/>
      <c r="D27" s="13"/>
      <c r="E27" s="17" t="s">
        <v>436</v>
      </c>
      <c r="F27" s="13"/>
    </row>
    <row r="28" spans="1:6" ht="27" x14ac:dyDescent="0.25">
      <c r="A28" s="10">
        <f t="shared" si="1"/>
        <v>0.83333333336666715</v>
      </c>
      <c r="B28" s="13"/>
      <c r="C28" s="13"/>
      <c r="D28" s="13"/>
      <c r="E28" s="17" t="s">
        <v>436</v>
      </c>
      <c r="F28" s="13"/>
    </row>
    <row r="29" spans="1:6" ht="27" x14ac:dyDescent="0.25">
      <c r="A29" s="10">
        <f t="shared" si="1"/>
        <v>0.85416666670000052</v>
      </c>
      <c r="B29" s="13"/>
      <c r="C29" s="13"/>
      <c r="D29" s="15" t="s">
        <v>423</v>
      </c>
      <c r="E29" s="17" t="s">
        <v>436</v>
      </c>
      <c r="F29" s="13"/>
    </row>
    <row r="30" spans="1:6" ht="27" x14ac:dyDescent="0.25">
      <c r="A30" s="10">
        <f t="shared" si="1"/>
        <v>0.87500000003333389</v>
      </c>
      <c r="B30" s="13"/>
      <c r="C30" s="13"/>
      <c r="D30" s="13"/>
      <c r="E30" s="17" t="s">
        <v>436</v>
      </c>
      <c r="F30" s="13"/>
    </row>
    <row r="31" spans="1:6" ht="27" x14ac:dyDescent="0.25">
      <c r="A31" s="10">
        <f t="shared" si="1"/>
        <v>0.89583333336666726</v>
      </c>
      <c r="B31" s="13"/>
      <c r="C31" s="13"/>
      <c r="D31" s="21" t="s">
        <v>424</v>
      </c>
      <c r="E31" s="17" t="s">
        <v>436</v>
      </c>
      <c r="F31" s="13"/>
    </row>
    <row r="32" spans="1:6" ht="27" x14ac:dyDescent="0.25">
      <c r="A32" s="10">
        <f t="shared" si="1"/>
        <v>0.91666666670000063</v>
      </c>
      <c r="B32" s="13"/>
      <c r="C32" s="13"/>
      <c r="D32" s="15" t="s">
        <v>425</v>
      </c>
      <c r="E32" s="17" t="s">
        <v>436</v>
      </c>
      <c r="F32" s="13"/>
    </row>
    <row r="33" spans="1:6" ht="27" x14ac:dyDescent="0.25">
      <c r="A33" s="10">
        <f t="shared" si="1"/>
        <v>0.937500000033334</v>
      </c>
      <c r="B33" s="13"/>
      <c r="C33" s="13"/>
      <c r="D33" s="15" t="s">
        <v>425</v>
      </c>
      <c r="E33" s="17" t="s">
        <v>436</v>
      </c>
      <c r="F33" s="13"/>
    </row>
    <row r="34" spans="1:6" ht="27" x14ac:dyDescent="0.25">
      <c r="A34" s="10">
        <f t="shared" si="1"/>
        <v>0.95833333336666737</v>
      </c>
      <c r="B34" s="13"/>
      <c r="C34" s="13"/>
      <c r="D34" s="15" t="s">
        <v>425</v>
      </c>
      <c r="E34" s="17" t="s">
        <v>436</v>
      </c>
      <c r="F34" s="13"/>
    </row>
    <row r="35" spans="1:6" ht="27" x14ac:dyDescent="0.25">
      <c r="A35" s="10">
        <f t="shared" si="1"/>
        <v>0.97916666670000074</v>
      </c>
      <c r="B35" s="13"/>
      <c r="C35" s="13"/>
      <c r="D35" s="15" t="s">
        <v>426</v>
      </c>
      <c r="E35" s="17" t="s">
        <v>437</v>
      </c>
      <c r="F35" s="13"/>
    </row>
  </sheetData>
  <mergeCells count="1">
    <mergeCell ref="H4:I4"/>
  </mergeCells>
  <conditionalFormatting sqref="B5:F35">
    <cfRule type="expression" dxfId="43" priority="1">
      <formula>AND(B5&lt;&gt;"",OR(ISNUMBER(SEARCH(CHAR(10),B5)),ISNUMBER(SEARCH(";",B5))))</formula>
    </cfRule>
  </conditionalFormatting>
  <pageMargins left="0.7" right="0.7" top="0.75" bottom="0.75" header="0.3" footer="0.3"/>
  <pageSetup scale="62" orientation="landscape" r:id="rId1"/>
  <headerFooter>
    <oddHeader>&amp;CWork sample - fictional scenario</oddHeader>
    <oddFooter>&amp;R&amp;P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C2B8-F252-4980-8FC3-0A0B14B15FC7}">
  <sheetPr>
    <pageSetUpPr fitToPage="1"/>
  </sheetPr>
  <dimension ref="A1:H61"/>
  <sheetViews>
    <sheetView topLeftCell="A22" workbookViewId="0">
      <selection sqref="A1:XFD2"/>
    </sheetView>
  </sheetViews>
  <sheetFormatPr defaultRowHeight="12" x14ac:dyDescent="0.2"/>
  <cols>
    <col min="1" max="1" width="7.5703125" style="35" customWidth="1"/>
    <col min="2" max="2" width="43.85546875" style="35" customWidth="1"/>
    <col min="3" max="3" width="21" style="35" customWidth="1"/>
    <col min="4" max="4" width="21.42578125" style="35" customWidth="1"/>
    <col min="5" max="5" width="21.28515625" style="35" customWidth="1"/>
    <col min="6" max="6" width="6.85546875" style="35" bestFit="1" customWidth="1"/>
    <col min="7" max="7" width="21" style="35" customWidth="1"/>
    <col min="8" max="8" width="62.85546875" style="35" customWidth="1"/>
    <col min="9" max="16384" width="9.140625" style="39"/>
  </cols>
  <sheetData>
    <row r="1" spans="1:8" customFormat="1" ht="21" x14ac:dyDescent="0.35">
      <c r="A1" s="4" t="s">
        <v>92</v>
      </c>
    </row>
    <row r="2" spans="1:8" customFormat="1" ht="15" x14ac:dyDescent="0.25"/>
    <row r="3" spans="1:8" x14ac:dyDescent="0.2">
      <c r="A3" s="34" t="s">
        <v>97</v>
      </c>
    </row>
    <row r="4" spans="1:8" x14ac:dyDescent="0.2">
      <c r="A4" s="36" t="s">
        <v>98</v>
      </c>
    </row>
    <row r="6" spans="1:8" x14ac:dyDescent="0.2">
      <c r="A6" s="34" t="s">
        <v>99</v>
      </c>
    </row>
    <row r="7" spans="1:8" x14ac:dyDescent="0.2">
      <c r="A7" s="40" t="s">
        <v>100</v>
      </c>
      <c r="B7" s="40" t="s">
        <v>101</v>
      </c>
      <c r="C7" s="40" t="s">
        <v>102</v>
      </c>
      <c r="H7" s="39"/>
    </row>
    <row r="8" spans="1:8" x14ac:dyDescent="0.2">
      <c r="A8" s="41" t="s">
        <v>26</v>
      </c>
      <c r="B8" s="41" t="s">
        <v>103</v>
      </c>
      <c r="C8" s="41" t="s">
        <v>104</v>
      </c>
      <c r="H8" s="39"/>
    </row>
    <row r="9" spans="1:8" x14ac:dyDescent="0.2">
      <c r="A9" s="41" t="s">
        <v>31</v>
      </c>
      <c r="B9" s="41" t="s">
        <v>105</v>
      </c>
      <c r="C9" s="41" t="s">
        <v>104</v>
      </c>
      <c r="H9" s="39"/>
    </row>
    <row r="10" spans="1:8" x14ac:dyDescent="0.2">
      <c r="A10" s="41" t="s">
        <v>34</v>
      </c>
      <c r="B10" s="41" t="s">
        <v>106</v>
      </c>
      <c r="C10" s="41" t="s">
        <v>104</v>
      </c>
      <c r="H10" s="39"/>
    </row>
    <row r="11" spans="1:8" x14ac:dyDescent="0.2">
      <c r="A11" s="41" t="s">
        <v>107</v>
      </c>
      <c r="B11" s="41" t="s">
        <v>108</v>
      </c>
      <c r="C11" s="41" t="s">
        <v>104</v>
      </c>
      <c r="H11" s="39"/>
    </row>
    <row r="12" spans="1:8" x14ac:dyDescent="0.2">
      <c r="A12" s="41" t="s">
        <v>109</v>
      </c>
      <c r="B12" s="41" t="s">
        <v>459</v>
      </c>
      <c r="C12" s="41" t="s">
        <v>104</v>
      </c>
      <c r="H12" s="39"/>
    </row>
    <row r="13" spans="1:8" x14ac:dyDescent="0.2">
      <c r="A13" s="41" t="s">
        <v>110</v>
      </c>
      <c r="B13" s="41" t="s">
        <v>111</v>
      </c>
      <c r="C13" s="41" t="s">
        <v>112</v>
      </c>
      <c r="H13" s="39"/>
    </row>
    <row r="14" spans="1:8" x14ac:dyDescent="0.2">
      <c r="A14" s="41" t="s">
        <v>113</v>
      </c>
      <c r="B14" s="41" t="s">
        <v>114</v>
      </c>
      <c r="C14" s="41" t="s">
        <v>115</v>
      </c>
      <c r="H14" s="39"/>
    </row>
    <row r="15" spans="1:8" x14ac:dyDescent="0.2">
      <c r="A15" s="41" t="s">
        <v>59</v>
      </c>
      <c r="B15" s="41" t="s">
        <v>116</v>
      </c>
      <c r="C15" s="41" t="s">
        <v>115</v>
      </c>
      <c r="H15" s="39"/>
    </row>
    <row r="16" spans="1:8" x14ac:dyDescent="0.2">
      <c r="A16" s="41" t="s">
        <v>62</v>
      </c>
      <c r="B16" s="41" t="s">
        <v>117</v>
      </c>
      <c r="C16" s="41" t="s">
        <v>115</v>
      </c>
      <c r="H16" s="39"/>
    </row>
    <row r="17" spans="1:8" x14ac:dyDescent="0.2">
      <c r="A17" s="41" t="s">
        <v>64</v>
      </c>
      <c r="B17" s="41" t="s">
        <v>118</v>
      </c>
      <c r="C17" s="41" t="s">
        <v>119</v>
      </c>
      <c r="H17" s="39"/>
    </row>
    <row r="18" spans="1:8" x14ac:dyDescent="0.2">
      <c r="A18" s="41" t="s">
        <v>67</v>
      </c>
      <c r="B18" s="41" t="s">
        <v>120</v>
      </c>
      <c r="C18" s="41" t="s">
        <v>121</v>
      </c>
      <c r="H18" s="39"/>
    </row>
    <row r="20" spans="1:8" x14ac:dyDescent="0.2">
      <c r="A20" s="34" t="s">
        <v>122</v>
      </c>
    </row>
    <row r="21" spans="1:8" x14ac:dyDescent="0.2">
      <c r="A21" s="42" t="s">
        <v>0</v>
      </c>
      <c r="B21" s="42" t="s">
        <v>123</v>
      </c>
      <c r="C21" s="42" t="s">
        <v>2</v>
      </c>
      <c r="D21" s="42" t="s">
        <v>124</v>
      </c>
      <c r="E21" s="42" t="s">
        <v>125</v>
      </c>
      <c r="F21" s="42" t="s">
        <v>126</v>
      </c>
      <c r="G21" s="42" t="s">
        <v>127</v>
      </c>
      <c r="H21" s="42" t="s">
        <v>128</v>
      </c>
    </row>
    <row r="22" spans="1:8" x14ac:dyDescent="0.2">
      <c r="A22" s="41" t="s">
        <v>8</v>
      </c>
      <c r="B22" s="41" t="s">
        <v>129</v>
      </c>
      <c r="C22" s="41" t="s">
        <v>10</v>
      </c>
      <c r="D22" s="41" t="s">
        <v>130</v>
      </c>
      <c r="E22" s="41" t="s">
        <v>14</v>
      </c>
      <c r="F22" s="43">
        <f>'Task Material'!H7</f>
        <v>412</v>
      </c>
      <c r="G22" s="41" t="s">
        <v>416</v>
      </c>
      <c r="H22" s="41" t="s">
        <v>131</v>
      </c>
    </row>
    <row r="23" spans="1:8" x14ac:dyDescent="0.2">
      <c r="A23" s="41" t="s">
        <v>15</v>
      </c>
      <c r="B23" s="41" t="s">
        <v>129</v>
      </c>
      <c r="C23" s="41" t="s">
        <v>10</v>
      </c>
      <c r="D23" s="41" t="s">
        <v>132</v>
      </c>
      <c r="E23" s="41" t="s">
        <v>14</v>
      </c>
      <c r="F23" s="43">
        <f>'Task Material'!H8</f>
        <v>368</v>
      </c>
      <c r="G23" s="41" t="s">
        <v>133</v>
      </c>
      <c r="H23" s="41" t="s">
        <v>134</v>
      </c>
    </row>
    <row r="24" spans="1:8" x14ac:dyDescent="0.2">
      <c r="A24" s="41" t="s">
        <v>18</v>
      </c>
      <c r="B24" s="41" t="s">
        <v>129</v>
      </c>
      <c r="C24" s="41" t="s">
        <v>10</v>
      </c>
      <c r="D24" s="41" t="s">
        <v>135</v>
      </c>
      <c r="E24" s="41" t="s">
        <v>21</v>
      </c>
      <c r="F24" s="43">
        <f>'Task Material'!H9</f>
        <v>289</v>
      </c>
      <c r="G24" s="41" t="s">
        <v>136</v>
      </c>
      <c r="H24" s="41" t="s">
        <v>137</v>
      </c>
    </row>
    <row r="25" spans="1:8" x14ac:dyDescent="0.2">
      <c r="A25" s="41" t="s">
        <v>22</v>
      </c>
      <c r="B25" s="41" t="s">
        <v>138</v>
      </c>
      <c r="C25" s="41" t="s">
        <v>10</v>
      </c>
      <c r="D25" s="41" t="s">
        <v>139</v>
      </c>
      <c r="E25" s="41" t="s">
        <v>140</v>
      </c>
      <c r="F25" s="43">
        <f>'Task Material'!H10</f>
        <v>241</v>
      </c>
      <c r="G25" s="41" t="s">
        <v>136</v>
      </c>
      <c r="H25" s="41" t="s">
        <v>141</v>
      </c>
    </row>
    <row r="26" spans="1:8" x14ac:dyDescent="0.2">
      <c r="A26" s="41" t="s">
        <v>26</v>
      </c>
      <c r="B26" s="41" t="s">
        <v>142</v>
      </c>
      <c r="C26" s="41" t="s">
        <v>28</v>
      </c>
      <c r="D26" s="41" t="s">
        <v>143</v>
      </c>
      <c r="E26" s="41" t="s">
        <v>14</v>
      </c>
      <c r="F26" s="43">
        <f>'Task Material'!H11</f>
        <v>189</v>
      </c>
      <c r="G26" s="41" t="s">
        <v>416</v>
      </c>
      <c r="H26" s="41" t="s">
        <v>144</v>
      </c>
    </row>
    <row r="27" spans="1:8" x14ac:dyDescent="0.2">
      <c r="A27" s="41" t="s">
        <v>31</v>
      </c>
      <c r="B27" s="41" t="s">
        <v>142</v>
      </c>
      <c r="C27" s="41" t="s">
        <v>28</v>
      </c>
      <c r="D27" s="41" t="s">
        <v>145</v>
      </c>
      <c r="E27" s="41" t="s">
        <v>14</v>
      </c>
      <c r="F27" s="43">
        <f>'Task Material'!H12</f>
        <v>142</v>
      </c>
      <c r="G27" s="41" t="s">
        <v>133</v>
      </c>
      <c r="H27" s="41" t="str">
        <f>"Cheapest compliant plan: "&amp;TEXT('Task Material'!H13-Costs!C14+Costs!C17-Costs!C18-Costs!C21,"$#,##0")&amp;" less than with R3. Lands Reno Wed night, so no 5:30 AM start on Thursday."</f>
        <v>Cheapest compliant plan: $97 less than with R3. Lands Reno Wed night, so no 5:30 AM start on Thursday.</v>
      </c>
    </row>
    <row r="28" spans="1:8" x14ac:dyDescent="0.2">
      <c r="A28" s="41" t="s">
        <v>34</v>
      </c>
      <c r="B28" s="41" t="s">
        <v>142</v>
      </c>
      <c r="C28" s="41" t="s">
        <v>35</v>
      </c>
      <c r="D28" s="41" t="s">
        <v>146</v>
      </c>
      <c r="E28" s="41" t="s">
        <v>14</v>
      </c>
      <c r="F28" s="43">
        <f>'Task Material'!H13</f>
        <v>129</v>
      </c>
      <c r="G28" s="41" t="s">
        <v>416</v>
      </c>
      <c r="H28" s="41" t="str">
        <f>"Compliant, but needs a second Seattle night ("&amp;TEXT(Costs!C17,"$#,##0")&amp;") and leaving the Bellevue hotel around 5:30 AM. Plan total "&amp;TEXT(Costs!E22-Costs!C14+'Task Material'!H13+Costs!C17-Costs!C18-Costs!C21,"$#,##0")&amp;" against "&amp;TEXT(Costs!E22,"$#,##0")&amp;" with R2. Kept as a backup."</f>
        <v>Compliant, but needs a second Seattle night ($289) and leaving the Bellevue hotel around 5:30 AM. Plan total $1,563 against $1,466 with R2. Kept as a backup.</v>
      </c>
    </row>
    <row r="29" spans="1:8" x14ac:dyDescent="0.2">
      <c r="A29" s="41" t="s">
        <v>38</v>
      </c>
      <c r="B29" s="41" t="s">
        <v>147</v>
      </c>
      <c r="C29" s="41" t="s">
        <v>35</v>
      </c>
      <c r="D29" s="41" t="s">
        <v>148</v>
      </c>
      <c r="E29" s="41" t="s">
        <v>149</v>
      </c>
      <c r="F29" s="43">
        <f>'Task Material'!H14</f>
        <v>338</v>
      </c>
      <c r="G29" s="41" t="s">
        <v>150</v>
      </c>
      <c r="H29" s="41" t="s">
        <v>151</v>
      </c>
    </row>
    <row r="30" spans="1:8" x14ac:dyDescent="0.2">
      <c r="A30" s="41" t="s">
        <v>43</v>
      </c>
      <c r="B30" s="41" t="s">
        <v>152</v>
      </c>
      <c r="C30" s="41" t="s">
        <v>35</v>
      </c>
      <c r="D30" s="41" t="s">
        <v>153</v>
      </c>
      <c r="E30" s="41" t="s">
        <v>154</v>
      </c>
      <c r="F30" s="43">
        <f>'Task Material'!H15</f>
        <v>261</v>
      </c>
      <c r="G30" s="41" t="s">
        <v>136</v>
      </c>
      <c r="H30" s="41" t="s">
        <v>155</v>
      </c>
    </row>
    <row r="31" spans="1:8" x14ac:dyDescent="0.2">
      <c r="A31" s="41" t="s">
        <v>47</v>
      </c>
      <c r="B31" s="41" t="s">
        <v>152</v>
      </c>
      <c r="C31" s="41" t="s">
        <v>48</v>
      </c>
      <c r="D31" s="41" t="s">
        <v>156</v>
      </c>
      <c r="E31" s="41" t="s">
        <v>157</v>
      </c>
      <c r="F31" s="43">
        <f>'Task Material'!H16</f>
        <v>312</v>
      </c>
      <c r="G31" s="41" t="s">
        <v>158</v>
      </c>
      <c r="H31" s="41" t="s">
        <v>159</v>
      </c>
    </row>
    <row r="32" spans="1:8" x14ac:dyDescent="0.2">
      <c r="A32" s="41" t="s">
        <v>52</v>
      </c>
      <c r="B32" s="41" t="s">
        <v>160</v>
      </c>
      <c r="C32" s="41" t="s">
        <v>48</v>
      </c>
      <c r="D32" s="41" t="s">
        <v>161</v>
      </c>
      <c r="E32" s="41" t="s">
        <v>162</v>
      </c>
      <c r="F32" s="43">
        <f>'Task Material'!H17</f>
        <v>295</v>
      </c>
      <c r="G32" s="41" t="s">
        <v>136</v>
      </c>
      <c r="H32" s="41" t="s">
        <v>475</v>
      </c>
    </row>
    <row r="33" spans="1:8" x14ac:dyDescent="0.2">
      <c r="A33" s="41" t="s">
        <v>59</v>
      </c>
      <c r="B33" s="41" t="s">
        <v>163</v>
      </c>
      <c r="C33" s="41" t="s">
        <v>164</v>
      </c>
      <c r="D33" s="41"/>
      <c r="E33" s="41" t="s">
        <v>165</v>
      </c>
      <c r="F33" s="43">
        <f>'Task Material'!D22</f>
        <v>289</v>
      </c>
      <c r="G33" s="41" t="s">
        <v>133</v>
      </c>
      <c r="H33" s="41" t="s">
        <v>166</v>
      </c>
    </row>
    <row r="34" spans="1:8" x14ac:dyDescent="0.2">
      <c r="A34" s="41" t="s">
        <v>62</v>
      </c>
      <c r="B34" s="41" t="s">
        <v>167</v>
      </c>
      <c r="C34" s="41" t="s">
        <v>10</v>
      </c>
      <c r="D34" s="41"/>
      <c r="E34" s="41" t="s">
        <v>165</v>
      </c>
      <c r="F34" s="43">
        <f>'Task Material'!D23</f>
        <v>179</v>
      </c>
      <c r="G34" s="41" t="s">
        <v>136</v>
      </c>
      <c r="H34" s="41" t="s">
        <v>168</v>
      </c>
    </row>
    <row r="35" spans="1:8" x14ac:dyDescent="0.2">
      <c r="A35" s="41" t="s">
        <v>64</v>
      </c>
      <c r="B35" s="41" t="s">
        <v>169</v>
      </c>
      <c r="C35" s="41" t="s">
        <v>170</v>
      </c>
      <c r="D35" s="41"/>
      <c r="E35" s="41" t="s">
        <v>165</v>
      </c>
      <c r="F35" s="43">
        <f>'Task Material'!D24</f>
        <v>149</v>
      </c>
      <c r="G35" s="41" t="s">
        <v>133</v>
      </c>
      <c r="H35" s="41" t="s">
        <v>171</v>
      </c>
    </row>
    <row r="36" spans="1:8" x14ac:dyDescent="0.2">
      <c r="A36" s="41" t="s">
        <v>67</v>
      </c>
      <c r="B36" s="41" t="s">
        <v>172</v>
      </c>
      <c r="C36" s="41" t="s">
        <v>28</v>
      </c>
      <c r="D36" s="41"/>
      <c r="E36" s="41" t="s">
        <v>165</v>
      </c>
      <c r="F36" s="43">
        <f>'Task Material'!D25</f>
        <v>99</v>
      </c>
      <c r="G36" s="41" t="s">
        <v>136</v>
      </c>
      <c r="H36" s="41" t="s">
        <v>173</v>
      </c>
    </row>
    <row r="37" spans="1:8" x14ac:dyDescent="0.2">
      <c r="A37" s="41" t="s">
        <v>174</v>
      </c>
      <c r="B37" s="41" t="s">
        <v>175</v>
      </c>
      <c r="C37" s="41" t="s">
        <v>176</v>
      </c>
      <c r="D37" s="41"/>
      <c r="E37" s="41" t="s">
        <v>177</v>
      </c>
      <c r="F37" s="43">
        <f>Costs!B7</f>
        <v>45</v>
      </c>
      <c r="G37" s="41" t="s">
        <v>178</v>
      </c>
      <c r="H37" s="41" t="s">
        <v>179</v>
      </c>
    </row>
    <row r="38" spans="1:8" x14ac:dyDescent="0.2">
      <c r="A38" s="41" t="s">
        <v>180</v>
      </c>
      <c r="B38" s="41" t="s">
        <v>181</v>
      </c>
      <c r="C38" s="41" t="s">
        <v>182</v>
      </c>
      <c r="D38" s="41"/>
      <c r="E38" s="41" t="s">
        <v>183</v>
      </c>
      <c r="F38" s="43">
        <f>Costs!B8</f>
        <v>30</v>
      </c>
      <c r="G38" s="41" t="s">
        <v>178</v>
      </c>
      <c r="H38" s="41" t="s">
        <v>184</v>
      </c>
    </row>
    <row r="39" spans="1:8" x14ac:dyDescent="0.2">
      <c r="A39" s="41" t="s">
        <v>185</v>
      </c>
      <c r="B39" s="41" t="s">
        <v>186</v>
      </c>
      <c r="C39" s="41" t="s">
        <v>182</v>
      </c>
      <c r="D39" s="41"/>
      <c r="E39" s="41" t="s">
        <v>187</v>
      </c>
      <c r="F39" s="43">
        <f>Costs!B10</f>
        <v>68</v>
      </c>
      <c r="G39" s="41" t="s">
        <v>416</v>
      </c>
      <c r="H39" s="41" t="s">
        <v>188</v>
      </c>
    </row>
    <row r="41" spans="1:8" x14ac:dyDescent="0.2">
      <c r="A41" s="34" t="s">
        <v>450</v>
      </c>
    </row>
    <row r="42" spans="1:8" x14ac:dyDescent="0.2">
      <c r="A42" s="40" t="s">
        <v>100</v>
      </c>
      <c r="B42" s="40" t="s">
        <v>218</v>
      </c>
      <c r="C42" s="40" t="s">
        <v>219</v>
      </c>
      <c r="D42" s="40" t="s">
        <v>220</v>
      </c>
      <c r="E42" s="40"/>
      <c r="F42" s="40"/>
      <c r="G42" s="40" t="s">
        <v>221</v>
      </c>
      <c r="H42" s="40" t="s">
        <v>222</v>
      </c>
    </row>
    <row r="43" spans="1:8" x14ac:dyDescent="0.2">
      <c r="A43" s="41" t="s">
        <v>223</v>
      </c>
      <c r="B43" s="41" t="s">
        <v>224</v>
      </c>
      <c r="C43" s="41" t="s">
        <v>225</v>
      </c>
      <c r="D43" s="86" t="s">
        <v>226</v>
      </c>
      <c r="E43" s="86"/>
      <c r="F43" s="86"/>
      <c r="G43" s="41" t="s">
        <v>227</v>
      </c>
      <c r="H43" s="41" t="s">
        <v>228</v>
      </c>
    </row>
    <row r="44" spans="1:8" x14ac:dyDescent="0.2">
      <c r="A44" s="41" t="s">
        <v>229</v>
      </c>
      <c r="B44" s="41" t="s">
        <v>460</v>
      </c>
      <c r="C44" s="41" t="s">
        <v>225</v>
      </c>
      <c r="D44" s="86" t="s">
        <v>230</v>
      </c>
      <c r="E44" s="86"/>
      <c r="F44" s="86"/>
      <c r="G44" s="41" t="s">
        <v>227</v>
      </c>
      <c r="H44" s="41" t="s">
        <v>231</v>
      </c>
    </row>
    <row r="45" spans="1:8" x14ac:dyDescent="0.2">
      <c r="A45" s="41" t="s">
        <v>232</v>
      </c>
      <c r="B45" s="41" t="s">
        <v>233</v>
      </c>
      <c r="C45" s="41" t="s">
        <v>225</v>
      </c>
      <c r="D45" s="86" t="s">
        <v>234</v>
      </c>
      <c r="E45" s="86"/>
      <c r="F45" s="86"/>
      <c r="G45" s="41" t="s">
        <v>227</v>
      </c>
      <c r="H45" s="41" t="s">
        <v>235</v>
      </c>
    </row>
    <row r="46" spans="1:8" x14ac:dyDescent="0.2">
      <c r="A46" s="41" t="s">
        <v>236</v>
      </c>
      <c r="B46" s="41" t="s">
        <v>237</v>
      </c>
      <c r="C46" s="41" t="s">
        <v>238</v>
      </c>
      <c r="D46" s="86" t="s">
        <v>239</v>
      </c>
      <c r="E46" s="86"/>
      <c r="F46" s="86"/>
      <c r="G46" s="41" t="s">
        <v>240</v>
      </c>
      <c r="H46" s="41" t="s">
        <v>241</v>
      </c>
    </row>
    <row r="47" spans="1:8" x14ac:dyDescent="0.2">
      <c r="A47" s="41" t="s">
        <v>242</v>
      </c>
      <c r="B47" s="41" t="s">
        <v>243</v>
      </c>
      <c r="C47" s="41" t="s">
        <v>238</v>
      </c>
      <c r="D47" s="86" t="s">
        <v>244</v>
      </c>
      <c r="E47" s="86"/>
      <c r="F47" s="86"/>
      <c r="G47" s="41" t="s">
        <v>240</v>
      </c>
      <c r="H47" s="41" t="s">
        <v>245</v>
      </c>
    </row>
    <row r="48" spans="1:8" x14ac:dyDescent="0.2">
      <c r="A48" s="41" t="s">
        <v>246</v>
      </c>
      <c r="B48" s="41" t="s">
        <v>247</v>
      </c>
      <c r="C48" s="41" t="s">
        <v>248</v>
      </c>
      <c r="D48" s="86" t="s">
        <v>249</v>
      </c>
      <c r="E48" s="86"/>
      <c r="F48" s="86"/>
      <c r="G48" s="41" t="s">
        <v>461</v>
      </c>
      <c r="H48" s="41" t="s">
        <v>462</v>
      </c>
    </row>
    <row r="49" spans="1:8" x14ac:dyDescent="0.2">
      <c r="A49" s="41" t="s">
        <v>250</v>
      </c>
      <c r="B49" s="41" t="s">
        <v>251</v>
      </c>
      <c r="C49" s="41" t="s">
        <v>248</v>
      </c>
      <c r="D49" s="86" t="s">
        <v>252</v>
      </c>
      <c r="E49" s="86"/>
      <c r="F49" s="86"/>
      <c r="G49" s="41" t="s">
        <v>227</v>
      </c>
      <c r="H49" s="41" t="s">
        <v>253</v>
      </c>
    </row>
    <row r="50" spans="1:8" x14ac:dyDescent="0.2">
      <c r="A50" s="41" t="s">
        <v>254</v>
      </c>
      <c r="B50" s="41" t="s">
        <v>255</v>
      </c>
      <c r="C50" s="41" t="s">
        <v>248</v>
      </c>
      <c r="D50" s="86" t="s">
        <v>256</v>
      </c>
      <c r="E50" s="86"/>
      <c r="F50" s="86"/>
      <c r="G50" s="41" t="s">
        <v>257</v>
      </c>
      <c r="H50" s="41" t="s">
        <v>258</v>
      </c>
    </row>
    <row r="51" spans="1:8" x14ac:dyDescent="0.2">
      <c r="A51" s="41" t="s">
        <v>259</v>
      </c>
      <c r="B51" s="41" t="s">
        <v>255</v>
      </c>
      <c r="C51" s="41" t="s">
        <v>238</v>
      </c>
      <c r="D51" s="86" t="s">
        <v>260</v>
      </c>
      <c r="E51" s="86"/>
      <c r="F51" s="86"/>
      <c r="G51" s="41" t="s">
        <v>227</v>
      </c>
      <c r="H51" s="41" t="s">
        <v>261</v>
      </c>
    </row>
    <row r="52" spans="1:8" x14ac:dyDescent="0.2">
      <c r="A52" s="41" t="s">
        <v>456</v>
      </c>
      <c r="B52" s="41" t="s">
        <v>457</v>
      </c>
      <c r="C52" s="41" t="s">
        <v>225</v>
      </c>
      <c r="D52" s="86" t="s">
        <v>458</v>
      </c>
      <c r="E52" s="86"/>
      <c r="F52" s="86"/>
      <c r="G52" s="41" t="s">
        <v>227</v>
      </c>
      <c r="H52" s="41" t="str">
        <f>"Arrives ~"&amp;TEXT((TIME(10,0,0)+1-TIME(14,30,0))*24,"0.0")&amp;" h before the TrailMart meeting."</f>
        <v>Arrives ~19.5 h before the TrailMart meeting.</v>
      </c>
    </row>
    <row r="54" spans="1:8" x14ac:dyDescent="0.2">
      <c r="A54" s="34" t="s">
        <v>451</v>
      </c>
    </row>
    <row r="55" spans="1:8" x14ac:dyDescent="0.2">
      <c r="A55" s="40" t="s">
        <v>100</v>
      </c>
      <c r="B55" s="40" t="s">
        <v>262</v>
      </c>
      <c r="C55" s="40" t="s">
        <v>219</v>
      </c>
      <c r="D55" s="40" t="s">
        <v>263</v>
      </c>
      <c r="E55" s="40"/>
      <c r="F55" s="40"/>
      <c r="G55" s="40" t="s">
        <v>221</v>
      </c>
      <c r="H55" s="40" t="s">
        <v>264</v>
      </c>
    </row>
    <row r="56" spans="1:8" x14ac:dyDescent="0.2">
      <c r="A56" s="41" t="s">
        <v>265</v>
      </c>
      <c r="B56" s="41" t="s">
        <v>266</v>
      </c>
      <c r="C56" s="41" t="s">
        <v>225</v>
      </c>
      <c r="D56" s="86" t="s">
        <v>267</v>
      </c>
      <c r="E56" s="86"/>
      <c r="F56" s="86"/>
      <c r="G56" s="41" t="s">
        <v>227</v>
      </c>
      <c r="H56" s="41" t="s">
        <v>269</v>
      </c>
    </row>
    <row r="57" spans="1:8" x14ac:dyDescent="0.2">
      <c r="A57" s="41" t="s">
        <v>270</v>
      </c>
      <c r="B57" s="41" t="s">
        <v>271</v>
      </c>
      <c r="C57" s="41" t="s">
        <v>248</v>
      </c>
      <c r="D57" s="86" t="s">
        <v>272</v>
      </c>
      <c r="E57" s="86"/>
      <c r="F57" s="86"/>
      <c r="G57" s="41" t="s">
        <v>273</v>
      </c>
      <c r="H57" s="41" t="s">
        <v>274</v>
      </c>
    </row>
    <row r="58" spans="1:8" x14ac:dyDescent="0.2">
      <c r="A58" s="41" t="s">
        <v>275</v>
      </c>
      <c r="B58" s="41" t="s">
        <v>271</v>
      </c>
      <c r="C58" s="41" t="s">
        <v>238</v>
      </c>
      <c r="D58" s="86" t="s">
        <v>276</v>
      </c>
      <c r="E58" s="86"/>
      <c r="F58" s="86"/>
      <c r="G58" s="41" t="s">
        <v>277</v>
      </c>
      <c r="H58" s="41" t="s">
        <v>278</v>
      </c>
    </row>
    <row r="59" spans="1:8" x14ac:dyDescent="0.2">
      <c r="A59" s="41" t="s">
        <v>279</v>
      </c>
      <c r="B59" s="41" t="s">
        <v>280</v>
      </c>
      <c r="C59" s="41" t="s">
        <v>248</v>
      </c>
      <c r="D59" s="86" t="s">
        <v>463</v>
      </c>
      <c r="E59" s="86"/>
      <c r="F59" s="86"/>
      <c r="G59" s="41" t="s">
        <v>461</v>
      </c>
      <c r="H59" s="41" t="s">
        <v>464</v>
      </c>
    </row>
    <row r="60" spans="1:8" x14ac:dyDescent="0.2">
      <c r="A60" s="41" t="s">
        <v>281</v>
      </c>
      <c r="B60" s="41" t="s">
        <v>282</v>
      </c>
      <c r="C60" s="41" t="s">
        <v>238</v>
      </c>
      <c r="D60" s="86" t="s">
        <v>283</v>
      </c>
      <c r="E60" s="86"/>
      <c r="F60" s="86"/>
      <c r="G60" s="41" t="s">
        <v>227</v>
      </c>
      <c r="H60" s="41" t="s">
        <v>269</v>
      </c>
    </row>
    <row r="61" spans="1:8" x14ac:dyDescent="0.2">
      <c r="A61" s="41" t="s">
        <v>284</v>
      </c>
      <c r="B61" s="41" t="s">
        <v>285</v>
      </c>
      <c r="C61" s="41" t="s">
        <v>286</v>
      </c>
      <c r="D61" s="41" t="s">
        <v>287</v>
      </c>
      <c r="E61" s="41"/>
      <c r="F61" s="41"/>
      <c r="G61" s="41" t="s">
        <v>288</v>
      </c>
      <c r="H61" s="41" t="s">
        <v>289</v>
      </c>
    </row>
  </sheetData>
  <mergeCells count="15">
    <mergeCell ref="D59:F59"/>
    <mergeCell ref="D60:F60"/>
    <mergeCell ref="D51:F51"/>
    <mergeCell ref="D49:F49"/>
    <mergeCell ref="D50:F50"/>
    <mergeCell ref="D52:F52"/>
    <mergeCell ref="D56:F56"/>
    <mergeCell ref="D57:F57"/>
    <mergeCell ref="D58:F58"/>
    <mergeCell ref="D48:F48"/>
    <mergeCell ref="D43:F43"/>
    <mergeCell ref="D44:F44"/>
    <mergeCell ref="D45:F45"/>
    <mergeCell ref="D46:F46"/>
    <mergeCell ref="D47:F47"/>
  </mergeCells>
  <conditionalFormatting sqref="G22:G60">
    <cfRule type="containsText" dxfId="42" priority="1" operator="containsText" text="CRITICAL">
      <formula>NOT(ISERROR(SEARCH("CRITICAL",G22)))</formula>
    </cfRule>
    <cfRule type="containsText" dxfId="41" priority="2" operator="containsText" text="CLASH">
      <formula>NOT(ISERROR(SEARCH("CLASH",G22)))</formula>
    </cfRule>
    <cfRule type="containsText" dxfId="40" priority="3" operator="containsText" text="TIGHT">
      <formula>NOT(ISERROR(SEARCH("TIGHT",G22)))</formula>
    </cfRule>
    <cfRule type="containsText" dxfId="39" priority="4" operator="containsText" text="Removed">
      <formula>NOT(ISERROR(SEARCH("Removed",G22)))</formula>
    </cfRule>
    <cfRule type="containsText" dxfId="38" priority="5" operator="containsText" text="CHOSEN">
      <formula>NOT(ISERROR(SEARCH("CHOSEN",G22)))</formula>
    </cfRule>
    <cfRule type="containsText" dxfId="37" priority="6" operator="containsText" text="Fail">
      <formula>NOT(ISERROR(SEARCH("Fail",G22)))</formula>
    </cfRule>
    <cfRule type="containsText" dxfId="36" priority="7" operator="containsText" text="Pass">
      <formula>NOT(ISERROR(SEARCH("Pass",G22)))</formula>
    </cfRule>
  </conditionalFormatting>
  <pageMargins left="0.7" right="0.7" top="0.75" bottom="0.75" header="0.3" footer="0.3"/>
  <pageSetup scale="59" orientation="landscape" r:id="rId1"/>
  <headerFooter>
    <oddHeader>&amp;CWork sample - fictional scenario</oddHeader>
    <oddFooter>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D7B86-90B9-4908-89CE-4DFE31559203}">
  <sheetPr>
    <pageSetUpPr fitToPage="1"/>
  </sheetPr>
  <dimension ref="A1:G33"/>
  <sheetViews>
    <sheetView workbookViewId="0"/>
  </sheetViews>
  <sheetFormatPr defaultRowHeight="12.75" x14ac:dyDescent="0.2"/>
  <cols>
    <col min="1" max="1" width="55.28515625" style="45" customWidth="1"/>
    <col min="2" max="7" width="15.28515625" style="45" customWidth="1"/>
    <col min="8" max="16384" width="9.140625" style="45"/>
  </cols>
  <sheetData>
    <row r="1" spans="1:7" ht="18.75" x14ac:dyDescent="0.3">
      <c r="A1" s="48" t="s">
        <v>92</v>
      </c>
    </row>
    <row r="3" spans="1:7" x14ac:dyDescent="0.2">
      <c r="A3" s="53" t="s">
        <v>189</v>
      </c>
    </row>
    <row r="4" spans="1:7" x14ac:dyDescent="0.2">
      <c r="A4" s="60" t="s">
        <v>190</v>
      </c>
    </row>
    <row r="5" spans="1:7" x14ac:dyDescent="0.2">
      <c r="A5" s="53" t="s">
        <v>191</v>
      </c>
    </row>
    <row r="6" spans="1:7" x14ac:dyDescent="0.2">
      <c r="A6" s="45" t="s">
        <v>192</v>
      </c>
      <c r="B6" s="61">
        <v>1600</v>
      </c>
    </row>
    <row r="7" spans="1:7" x14ac:dyDescent="0.2">
      <c r="A7" s="45" t="s">
        <v>193</v>
      </c>
      <c r="B7" s="61">
        <v>45</v>
      </c>
    </row>
    <row r="8" spans="1:7" x14ac:dyDescent="0.2">
      <c r="A8" s="45" t="s">
        <v>194</v>
      </c>
      <c r="B8" s="61">
        <v>30</v>
      </c>
    </row>
    <row r="9" spans="1:7" x14ac:dyDescent="0.2">
      <c r="A9" s="62" t="s">
        <v>195</v>
      </c>
      <c r="B9" s="63">
        <v>30</v>
      </c>
    </row>
    <row r="10" spans="1:7" x14ac:dyDescent="0.2">
      <c r="A10" s="45" t="s">
        <v>196</v>
      </c>
      <c r="B10" s="61">
        <v>68</v>
      </c>
    </row>
    <row r="12" spans="1:7" x14ac:dyDescent="0.2">
      <c r="A12" s="64" t="s">
        <v>197</v>
      </c>
      <c r="B12" s="65" t="s">
        <v>198</v>
      </c>
      <c r="C12" s="65" t="s">
        <v>199</v>
      </c>
      <c r="D12" s="65" t="s">
        <v>200</v>
      </c>
      <c r="E12" s="65" t="s">
        <v>201</v>
      </c>
      <c r="F12" s="65" t="s">
        <v>202</v>
      </c>
      <c r="G12" s="65" t="s">
        <v>203</v>
      </c>
    </row>
    <row r="13" spans="1:7" x14ac:dyDescent="0.2">
      <c r="A13" s="66" t="s">
        <v>204</v>
      </c>
      <c r="B13" s="67" t="s">
        <v>15</v>
      </c>
      <c r="C13" s="68">
        <f>'Task Material'!H8</f>
        <v>368</v>
      </c>
      <c r="D13" s="69">
        <v>1</v>
      </c>
      <c r="E13" s="70">
        <f t="shared" ref="E13:E21" si="0">$C13*D13</f>
        <v>368</v>
      </c>
      <c r="F13" s="69">
        <v>1</v>
      </c>
      <c r="G13" s="70">
        <f t="shared" ref="G13:G21" si="1">$C13*F13</f>
        <v>368</v>
      </c>
    </row>
    <row r="14" spans="1:7" x14ac:dyDescent="0.2">
      <c r="A14" s="66" t="s">
        <v>205</v>
      </c>
      <c r="B14" s="67" t="s">
        <v>31</v>
      </c>
      <c r="C14" s="68">
        <f>'Task Material'!H12</f>
        <v>142</v>
      </c>
      <c r="D14" s="69">
        <v>1</v>
      </c>
      <c r="E14" s="70">
        <f t="shared" si="0"/>
        <v>142</v>
      </c>
      <c r="F14" s="69">
        <v>1</v>
      </c>
      <c r="G14" s="70">
        <f t="shared" si="1"/>
        <v>142</v>
      </c>
    </row>
    <row r="15" spans="1:7" x14ac:dyDescent="0.2">
      <c r="A15" s="66" t="s">
        <v>206</v>
      </c>
      <c r="B15" s="67" t="s">
        <v>38</v>
      </c>
      <c r="C15" s="68">
        <f>'Task Material'!H14</f>
        <v>338</v>
      </c>
      <c r="D15" s="69">
        <v>1</v>
      </c>
      <c r="E15" s="70">
        <f t="shared" si="0"/>
        <v>338</v>
      </c>
      <c r="F15" s="69">
        <v>0</v>
      </c>
      <c r="G15" s="70">
        <f t="shared" si="1"/>
        <v>0</v>
      </c>
    </row>
    <row r="16" spans="1:7" x14ac:dyDescent="0.2">
      <c r="A16" s="66" t="s">
        <v>207</v>
      </c>
      <c r="B16" s="67" t="s">
        <v>47</v>
      </c>
      <c r="C16" s="68">
        <f>'Task Material'!H16</f>
        <v>312</v>
      </c>
      <c r="D16" s="69">
        <v>0</v>
      </c>
      <c r="E16" s="70">
        <f t="shared" si="0"/>
        <v>0</v>
      </c>
      <c r="F16" s="69">
        <v>1</v>
      </c>
      <c r="G16" s="70">
        <f t="shared" si="1"/>
        <v>312</v>
      </c>
    </row>
    <row r="17" spans="1:7" x14ac:dyDescent="0.2">
      <c r="A17" s="66" t="s">
        <v>208</v>
      </c>
      <c r="B17" s="67" t="s">
        <v>59</v>
      </c>
      <c r="C17" s="68">
        <f>'Task Material'!D22</f>
        <v>289</v>
      </c>
      <c r="D17" s="69">
        <v>1</v>
      </c>
      <c r="E17" s="70">
        <f t="shared" si="0"/>
        <v>289</v>
      </c>
      <c r="F17" s="69">
        <v>1</v>
      </c>
      <c r="G17" s="70">
        <f t="shared" si="1"/>
        <v>289</v>
      </c>
    </row>
    <row r="18" spans="1:7" x14ac:dyDescent="0.2">
      <c r="A18" s="66" t="s">
        <v>209</v>
      </c>
      <c r="B18" s="67" t="s">
        <v>64</v>
      </c>
      <c r="C18" s="68">
        <f>'Task Material'!D24</f>
        <v>149</v>
      </c>
      <c r="D18" s="69">
        <v>1</v>
      </c>
      <c r="E18" s="70">
        <f t="shared" si="0"/>
        <v>149</v>
      </c>
      <c r="F18" s="69">
        <v>2</v>
      </c>
      <c r="G18" s="70">
        <f t="shared" si="1"/>
        <v>298</v>
      </c>
    </row>
    <row r="19" spans="1:7" x14ac:dyDescent="0.2">
      <c r="A19" s="66" t="s">
        <v>210</v>
      </c>
      <c r="B19" s="67" t="s">
        <v>174</v>
      </c>
      <c r="C19" s="70">
        <f>$B$7</f>
        <v>45</v>
      </c>
      <c r="D19" s="69">
        <v>2</v>
      </c>
      <c r="E19" s="70">
        <f t="shared" si="0"/>
        <v>90</v>
      </c>
      <c r="F19" s="69">
        <v>2</v>
      </c>
      <c r="G19" s="70">
        <f t="shared" si="1"/>
        <v>90</v>
      </c>
    </row>
    <row r="20" spans="1:7" x14ac:dyDescent="0.2">
      <c r="A20" s="66" t="s">
        <v>211</v>
      </c>
      <c r="B20" s="67" t="s">
        <v>180</v>
      </c>
      <c r="C20" s="70">
        <f>$B$8</f>
        <v>30</v>
      </c>
      <c r="D20" s="69">
        <v>2</v>
      </c>
      <c r="E20" s="70">
        <f t="shared" si="0"/>
        <v>60</v>
      </c>
      <c r="F20" s="69">
        <v>2</v>
      </c>
      <c r="G20" s="70">
        <f t="shared" si="1"/>
        <v>60</v>
      </c>
    </row>
    <row r="21" spans="1:7" x14ac:dyDescent="0.2">
      <c r="A21" s="66" t="s">
        <v>212</v>
      </c>
      <c r="B21" s="67" t="s">
        <v>180</v>
      </c>
      <c r="C21" s="70">
        <f>$B$9</f>
        <v>30</v>
      </c>
      <c r="D21" s="69">
        <v>1</v>
      </c>
      <c r="E21" s="70">
        <f t="shared" si="0"/>
        <v>30</v>
      </c>
      <c r="F21" s="69">
        <v>2</v>
      </c>
      <c r="G21" s="70">
        <f t="shared" si="1"/>
        <v>60</v>
      </c>
    </row>
    <row r="22" spans="1:7" x14ac:dyDescent="0.2">
      <c r="A22" s="71" t="s">
        <v>213</v>
      </c>
      <c r="B22" s="72"/>
      <c r="C22" s="73"/>
      <c r="D22" s="72"/>
      <c r="E22" s="73">
        <f>SUM(E13:E21)</f>
        <v>1466</v>
      </c>
      <c r="F22" s="72"/>
      <c r="G22" s="73">
        <f>SUM(G13:G21)</f>
        <v>1619</v>
      </c>
    </row>
    <row r="23" spans="1:7" x14ac:dyDescent="0.2">
      <c r="A23" s="71" t="s">
        <v>214</v>
      </c>
      <c r="B23" s="72"/>
      <c r="C23" s="73"/>
      <c r="D23" s="72"/>
      <c r="E23" s="73">
        <f>$B$6</f>
        <v>1600</v>
      </c>
      <c r="F23" s="72"/>
      <c r="G23" s="73">
        <f>$B$6</f>
        <v>1600</v>
      </c>
    </row>
    <row r="24" spans="1:7" x14ac:dyDescent="0.2">
      <c r="A24" s="71" t="s">
        <v>215</v>
      </c>
      <c r="B24" s="72"/>
      <c r="C24" s="73"/>
      <c r="D24" s="72"/>
      <c r="E24" s="73">
        <f>E23-E22</f>
        <v>134</v>
      </c>
      <c r="F24" s="72"/>
      <c r="G24" s="73">
        <f>G23-G22</f>
        <v>-19</v>
      </c>
    </row>
    <row r="25" spans="1:7" x14ac:dyDescent="0.2">
      <c r="A25" s="71" t="s">
        <v>216</v>
      </c>
      <c r="B25" s="72"/>
      <c r="C25" s="72"/>
      <c r="D25" s="72"/>
      <c r="E25" s="72" t="str">
        <f>IF(E24&gt;=0,"Yes","No – over")</f>
        <v>Yes</v>
      </c>
      <c r="F25" s="72"/>
      <c r="G25" s="72" t="str">
        <f>IF(G24&gt;=0,"Yes","No – over")</f>
        <v>No – over</v>
      </c>
    </row>
    <row r="27" spans="1:7" x14ac:dyDescent="0.2">
      <c r="A27" s="45" t="s">
        <v>217</v>
      </c>
    </row>
    <row r="28" spans="1:7" x14ac:dyDescent="0.2">
      <c r="A28" s="45" t="s">
        <v>474</v>
      </c>
    </row>
    <row r="30" spans="1:7" x14ac:dyDescent="0.2">
      <c r="A30" s="75" t="s">
        <v>452</v>
      </c>
    </row>
    <row r="31" spans="1:7" ht="15" x14ac:dyDescent="0.25">
      <c r="A31" s="45" t="s">
        <v>453</v>
      </c>
      <c r="E31" s="73">
        <f>SUMPRODUCT($C$13:$C$21,D13:D21)</f>
        <v>1466</v>
      </c>
      <c r="F31"/>
      <c r="G31" s="73">
        <f>SUMPRODUCT($C$13:$C$21,F13:F21)</f>
        <v>1619</v>
      </c>
    </row>
    <row r="32" spans="1:7" ht="15" x14ac:dyDescent="0.25">
      <c r="A32" s="45" t="s">
        <v>454</v>
      </c>
      <c r="E32" s="73">
        <f>E31-E22</f>
        <v>0</v>
      </c>
      <c r="F32"/>
      <c r="G32" s="73">
        <f>G31-G22</f>
        <v>0</v>
      </c>
    </row>
    <row r="33" spans="1:7" ht="15" x14ac:dyDescent="0.25">
      <c r="A33" s="45" t="s">
        <v>455</v>
      </c>
      <c r="E33" s="72" t="str">
        <f>IF(ABS(E32)&lt;0.005,"Yes","No – check")</f>
        <v>Yes</v>
      </c>
      <c r="F33"/>
      <c r="G33" s="72" t="str">
        <f>IF(ABS(G32)&lt;0.005,"Yes","No – check")</f>
        <v>Yes</v>
      </c>
    </row>
  </sheetData>
  <conditionalFormatting sqref="E33 G33">
    <cfRule type="containsText" dxfId="35" priority="1" operator="containsText" text="CRITICAL">
      <formula>NOT(ISERROR(SEARCH("CRITICAL",E33)))</formula>
    </cfRule>
    <cfRule type="containsText" dxfId="34" priority="2" operator="containsText" text="CLASH">
      <formula>NOT(ISERROR(SEARCH("CLASH",E33)))</formula>
    </cfRule>
    <cfRule type="containsText" dxfId="33" priority="3" operator="containsText" text="TIGHT">
      <formula>NOT(ISERROR(SEARCH("TIGHT",E33)))</formula>
    </cfRule>
    <cfRule type="containsText" dxfId="32" priority="4" operator="containsText" text="Removed">
      <formula>NOT(ISERROR(SEARCH("Removed",E33)))</formula>
    </cfRule>
    <cfRule type="containsText" dxfId="31" priority="5" operator="containsText" text="CHOSEN">
      <formula>NOT(ISERROR(SEARCH("CHOSEN",E33)))</formula>
    </cfRule>
    <cfRule type="containsText" dxfId="30" priority="6" operator="containsText" text="Fail">
      <formula>NOT(ISERROR(SEARCH("Fail",E33)))</formula>
    </cfRule>
    <cfRule type="containsText" dxfId="29" priority="7" operator="containsText" text="Pass">
      <formula>NOT(ISERROR(SEARCH("Pass",E33)))</formula>
    </cfRule>
    <cfRule type="containsText" dxfId="28" priority="8" operator="containsText" text="Yes">
      <formula>NOT(ISERROR(SEARCH("Yes",E33)))</formula>
    </cfRule>
    <cfRule type="containsText" dxfId="27" priority="9" operator="containsText" text="No">
      <formula>NOT(ISERROR(SEARCH("No",E33)))</formula>
    </cfRule>
  </conditionalFormatting>
  <conditionalFormatting sqref="E25:G25">
    <cfRule type="containsText" dxfId="26" priority="10" operator="containsText" text="CRITICAL">
      <formula>NOT(ISERROR(SEARCH("CRITICAL",E25)))</formula>
    </cfRule>
    <cfRule type="containsText" dxfId="25" priority="11" operator="containsText" text="CLASH">
      <formula>NOT(ISERROR(SEARCH("CLASH",E25)))</formula>
    </cfRule>
    <cfRule type="containsText" dxfId="24" priority="12" operator="containsText" text="TIGHT">
      <formula>NOT(ISERROR(SEARCH("TIGHT",E25)))</formula>
    </cfRule>
    <cfRule type="containsText" dxfId="23" priority="13" operator="containsText" text="Removed">
      <formula>NOT(ISERROR(SEARCH("Removed",E25)))</formula>
    </cfRule>
    <cfRule type="containsText" dxfId="22" priority="14" operator="containsText" text="CHOSEN">
      <formula>NOT(ISERROR(SEARCH("CHOSEN",E25)))</formula>
    </cfRule>
    <cfRule type="containsText" dxfId="21" priority="15" operator="containsText" text="Fail">
      <formula>NOT(ISERROR(SEARCH("Fail",E25)))</formula>
    </cfRule>
    <cfRule type="containsText" dxfId="20" priority="16" operator="containsText" text="Pass">
      <formula>NOT(ISERROR(SEARCH("Pass",E25)))</formula>
    </cfRule>
    <cfRule type="containsText" dxfId="19" priority="17" operator="containsText" text="Yes">
      <formula>NOT(ISERROR(SEARCH("Yes",E25)))</formula>
    </cfRule>
    <cfRule type="containsText" dxfId="18" priority="18" operator="containsText" text="No">
      <formula>NOT(ISERROR(SEARCH("No",E25)))</formula>
    </cfRule>
  </conditionalFormatting>
  <pageMargins left="0.7" right="0.7" top="0.75" bottom="0.75" header="0.3" footer="0.3"/>
  <pageSetup scale="83" orientation="landscape" r:id="rId1"/>
  <headerFooter>
    <oddHeader>&amp;CWork sample - fictional scenario</oddHeader>
    <oddFooter>&amp;R&amp;P of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5227F-3B83-453B-97C5-29A6CEAF3AA0}">
  <sheetPr>
    <pageSetUpPr fitToPage="1"/>
  </sheetPr>
  <dimension ref="A1:G31"/>
  <sheetViews>
    <sheetView topLeftCell="A8" workbookViewId="0"/>
  </sheetViews>
  <sheetFormatPr defaultRowHeight="12" x14ac:dyDescent="0.2"/>
  <cols>
    <col min="1" max="1" width="39" style="44" customWidth="1"/>
    <col min="2" max="2" width="33.42578125" style="44" customWidth="1"/>
    <col min="3" max="3" width="18" style="44" bestFit="1" customWidth="1"/>
    <col min="4" max="4" width="15" style="44" bestFit="1" customWidth="1"/>
    <col min="5" max="5" width="30.7109375" style="44" customWidth="1"/>
    <col min="6" max="6" width="20.28515625" style="44" customWidth="1"/>
    <col min="7" max="7" width="28.28515625" style="44" bestFit="1" customWidth="1"/>
    <col min="8" max="16384" width="9.140625" style="44"/>
  </cols>
  <sheetData>
    <row r="1" spans="1:7" ht="18.75" x14ac:dyDescent="0.3">
      <c r="A1" s="74" t="s">
        <v>92</v>
      </c>
    </row>
    <row r="3" spans="1:7" ht="24" x14ac:dyDescent="0.2">
      <c r="A3" s="54" t="s">
        <v>290</v>
      </c>
    </row>
    <row r="4" spans="1:7" ht="36" x14ac:dyDescent="0.2">
      <c r="A4" s="55" t="s">
        <v>291</v>
      </c>
    </row>
    <row r="5" spans="1:7" x14ac:dyDescent="0.2">
      <c r="A5" s="38" t="s">
        <v>292</v>
      </c>
      <c r="B5" s="38" t="s">
        <v>197</v>
      </c>
      <c r="C5" s="38" t="s">
        <v>293</v>
      </c>
      <c r="D5" s="38" t="s">
        <v>294</v>
      </c>
      <c r="E5" s="38" t="s">
        <v>295</v>
      </c>
      <c r="F5" s="38" t="s">
        <v>296</v>
      </c>
      <c r="G5" s="38" t="s">
        <v>297</v>
      </c>
    </row>
    <row r="6" spans="1:7" x14ac:dyDescent="0.2">
      <c r="A6" s="37" t="s">
        <v>87</v>
      </c>
      <c r="B6" s="37" t="s">
        <v>298</v>
      </c>
      <c r="C6" s="37" t="s">
        <v>299</v>
      </c>
      <c r="D6" s="37" t="s">
        <v>300</v>
      </c>
      <c r="E6" s="37" t="s">
        <v>301</v>
      </c>
      <c r="F6" s="37"/>
      <c r="G6" s="37"/>
    </row>
    <row r="7" spans="1:7" ht="24" x14ac:dyDescent="0.2">
      <c r="A7" s="37" t="s">
        <v>10</v>
      </c>
      <c r="B7" s="37" t="s">
        <v>302</v>
      </c>
      <c r="C7" s="37" t="s">
        <v>303</v>
      </c>
      <c r="D7" s="56" t="s">
        <v>412</v>
      </c>
      <c r="E7" s="37" t="s">
        <v>304</v>
      </c>
      <c r="F7" s="37"/>
      <c r="G7" s="37"/>
    </row>
    <row r="8" spans="1:7" ht="24" x14ac:dyDescent="0.2">
      <c r="A8" s="37" t="s">
        <v>10</v>
      </c>
      <c r="B8" s="37" t="s">
        <v>305</v>
      </c>
      <c r="C8" s="37" t="s">
        <v>306</v>
      </c>
      <c r="D8" s="37" t="s">
        <v>307</v>
      </c>
      <c r="E8" s="37" t="s">
        <v>308</v>
      </c>
      <c r="F8" s="57" t="s">
        <v>309</v>
      </c>
      <c r="G8" s="37"/>
    </row>
    <row r="9" spans="1:7" x14ac:dyDescent="0.2">
      <c r="A9" s="37" t="s">
        <v>10</v>
      </c>
      <c r="B9" s="37" t="s">
        <v>310</v>
      </c>
      <c r="C9" s="37" t="s">
        <v>311</v>
      </c>
      <c r="D9" s="37" t="s">
        <v>312</v>
      </c>
      <c r="E9" s="37" t="s">
        <v>313</v>
      </c>
      <c r="F9" s="37"/>
      <c r="G9" s="37"/>
    </row>
    <row r="10" spans="1:7" ht="24" x14ac:dyDescent="0.2">
      <c r="A10" s="37" t="s">
        <v>10</v>
      </c>
      <c r="B10" s="37" t="s">
        <v>314</v>
      </c>
      <c r="C10" s="37" t="s">
        <v>315</v>
      </c>
      <c r="D10" s="37" t="s">
        <v>316</v>
      </c>
      <c r="E10" s="37" t="s">
        <v>317</v>
      </c>
      <c r="F10" s="57" t="s">
        <v>318</v>
      </c>
      <c r="G10" s="37"/>
    </row>
    <row r="11" spans="1:7" ht="24" x14ac:dyDescent="0.2">
      <c r="A11" s="37" t="s">
        <v>28</v>
      </c>
      <c r="B11" s="37" t="s">
        <v>469</v>
      </c>
      <c r="C11" s="37" t="s">
        <v>319</v>
      </c>
      <c r="D11" s="56" t="s">
        <v>413</v>
      </c>
      <c r="E11" s="37" t="s">
        <v>470</v>
      </c>
      <c r="F11" s="37"/>
      <c r="G11" s="37"/>
    </row>
    <row r="12" spans="1:7" ht="24" x14ac:dyDescent="0.2">
      <c r="A12" s="37" t="s">
        <v>28</v>
      </c>
      <c r="B12" s="37" t="s">
        <v>320</v>
      </c>
      <c r="C12" s="37" t="s">
        <v>321</v>
      </c>
      <c r="D12" s="37" t="s">
        <v>322</v>
      </c>
      <c r="E12" s="37" t="s">
        <v>323</v>
      </c>
      <c r="F12" s="37" t="s">
        <v>324</v>
      </c>
      <c r="G12" s="37"/>
    </row>
    <row r="13" spans="1:7" ht="24" x14ac:dyDescent="0.2">
      <c r="A13" s="37" t="s">
        <v>28</v>
      </c>
      <c r="B13" s="37" t="s">
        <v>471</v>
      </c>
      <c r="C13" s="37" t="s">
        <v>325</v>
      </c>
      <c r="D13" s="37" t="s">
        <v>326</v>
      </c>
      <c r="E13" s="37" t="s">
        <v>327</v>
      </c>
      <c r="F13" s="37"/>
      <c r="G13" s="37"/>
    </row>
    <row r="14" spans="1:7" ht="24" x14ac:dyDescent="0.2">
      <c r="A14" s="37" t="s">
        <v>28</v>
      </c>
      <c r="B14" s="37" t="s">
        <v>328</v>
      </c>
      <c r="C14" s="37" t="s">
        <v>329</v>
      </c>
      <c r="D14" s="37" t="s">
        <v>330</v>
      </c>
      <c r="E14" s="37" t="s">
        <v>331</v>
      </c>
      <c r="F14" s="57" t="s">
        <v>309</v>
      </c>
      <c r="G14" s="37"/>
    </row>
    <row r="15" spans="1:7" ht="24" x14ac:dyDescent="0.2">
      <c r="A15" s="37" t="s">
        <v>28</v>
      </c>
      <c r="B15" s="37" t="s">
        <v>332</v>
      </c>
      <c r="C15" s="37" t="s">
        <v>333</v>
      </c>
      <c r="D15" s="37" t="s">
        <v>334</v>
      </c>
      <c r="E15" s="37" t="s">
        <v>335</v>
      </c>
      <c r="F15" s="37"/>
      <c r="G15" s="37"/>
    </row>
    <row r="16" spans="1:7" ht="24" x14ac:dyDescent="0.2">
      <c r="A16" s="37" t="s">
        <v>28</v>
      </c>
      <c r="B16" s="37" t="s">
        <v>336</v>
      </c>
      <c r="C16" s="37" t="s">
        <v>337</v>
      </c>
      <c r="D16" s="37" t="s">
        <v>338</v>
      </c>
      <c r="E16" s="37" t="s">
        <v>339</v>
      </c>
      <c r="F16" s="57" t="s">
        <v>318</v>
      </c>
      <c r="G16" s="37"/>
    </row>
    <row r="17" spans="1:7" ht="24" x14ac:dyDescent="0.2">
      <c r="A17" s="37" t="s">
        <v>35</v>
      </c>
      <c r="B17" s="37" t="s">
        <v>340</v>
      </c>
      <c r="C17" s="37" t="s">
        <v>341</v>
      </c>
      <c r="D17" s="37" t="s">
        <v>342</v>
      </c>
      <c r="E17" s="37" t="s">
        <v>343</v>
      </c>
      <c r="F17" s="37"/>
      <c r="G17" s="37"/>
    </row>
    <row r="18" spans="1:7" ht="24" x14ac:dyDescent="0.2">
      <c r="A18" s="37" t="s">
        <v>35</v>
      </c>
      <c r="B18" s="37" t="s">
        <v>344</v>
      </c>
      <c r="C18" s="37" t="s">
        <v>345</v>
      </c>
      <c r="D18" s="37" t="s">
        <v>346</v>
      </c>
      <c r="E18" s="37" t="s">
        <v>347</v>
      </c>
      <c r="F18" s="57" t="s">
        <v>476</v>
      </c>
      <c r="G18" s="37" t="s">
        <v>348</v>
      </c>
    </row>
    <row r="19" spans="1:7" x14ac:dyDescent="0.2">
      <c r="A19" s="37" t="s">
        <v>35</v>
      </c>
      <c r="B19" s="37" t="s">
        <v>349</v>
      </c>
      <c r="C19" s="37" t="s">
        <v>350</v>
      </c>
      <c r="D19" s="37" t="s">
        <v>351</v>
      </c>
      <c r="E19" s="37" t="s">
        <v>352</v>
      </c>
      <c r="F19" s="37"/>
      <c r="G19" s="37"/>
    </row>
    <row r="20" spans="1:7" ht="24" x14ac:dyDescent="0.2">
      <c r="A20" s="37" t="s">
        <v>35</v>
      </c>
      <c r="B20" s="37" t="s">
        <v>353</v>
      </c>
      <c r="C20" s="37" t="s">
        <v>354</v>
      </c>
      <c r="D20" s="37" t="s">
        <v>355</v>
      </c>
      <c r="E20" s="37" t="s">
        <v>356</v>
      </c>
      <c r="F20" s="37"/>
      <c r="G20" s="37" t="s">
        <v>273</v>
      </c>
    </row>
    <row r="21" spans="1:7" ht="24" x14ac:dyDescent="0.2">
      <c r="A21" s="37" t="s">
        <v>35</v>
      </c>
      <c r="B21" s="37" t="s">
        <v>357</v>
      </c>
      <c r="C21" s="37" t="s">
        <v>358</v>
      </c>
      <c r="D21" s="37" t="s">
        <v>359</v>
      </c>
      <c r="E21" s="37" t="s">
        <v>360</v>
      </c>
      <c r="F21" s="57" t="s">
        <v>309</v>
      </c>
      <c r="G21" s="37" t="s">
        <v>361</v>
      </c>
    </row>
    <row r="22" spans="1:7" x14ac:dyDescent="0.2">
      <c r="A22" s="37" t="s">
        <v>48</v>
      </c>
      <c r="B22" s="37" t="s">
        <v>362</v>
      </c>
      <c r="C22" s="37" t="s">
        <v>363</v>
      </c>
      <c r="D22" s="37" t="s">
        <v>364</v>
      </c>
      <c r="E22" s="37" t="s">
        <v>268</v>
      </c>
      <c r="F22" s="37"/>
      <c r="G22" s="37"/>
    </row>
    <row r="23" spans="1:7" x14ac:dyDescent="0.2">
      <c r="A23" s="37" t="s">
        <v>48</v>
      </c>
      <c r="B23" s="37" t="s">
        <v>365</v>
      </c>
      <c r="C23" s="37" t="s">
        <v>366</v>
      </c>
      <c r="D23" s="56" t="s">
        <v>414</v>
      </c>
      <c r="E23" s="37" t="s">
        <v>367</v>
      </c>
      <c r="F23" s="37"/>
      <c r="G23" s="37"/>
    </row>
    <row r="24" spans="1:7" x14ac:dyDescent="0.2">
      <c r="A24" s="37"/>
      <c r="B24" s="37"/>
      <c r="C24" s="37"/>
      <c r="D24" s="37"/>
      <c r="E24" s="37"/>
      <c r="F24" s="37"/>
      <c r="G24" s="37"/>
    </row>
    <row r="25" spans="1:7" ht="24" x14ac:dyDescent="0.2">
      <c r="A25" s="58" t="s">
        <v>368</v>
      </c>
      <c r="B25" s="37"/>
      <c r="C25" s="37"/>
      <c r="D25" s="37"/>
      <c r="E25" s="37"/>
      <c r="F25" s="37"/>
      <c r="G25" s="37"/>
    </row>
    <row r="26" spans="1:7" ht="24" x14ac:dyDescent="0.2">
      <c r="A26" s="37" t="s">
        <v>35</v>
      </c>
      <c r="B26" s="37" t="s">
        <v>369</v>
      </c>
      <c r="C26" s="37" t="s">
        <v>370</v>
      </c>
      <c r="D26" s="37" t="s">
        <v>371</v>
      </c>
      <c r="E26" s="37" t="s">
        <v>372</v>
      </c>
      <c r="F26" s="37"/>
      <c r="G26" s="37" t="s">
        <v>273</v>
      </c>
    </row>
    <row r="27" spans="1:7" x14ac:dyDescent="0.2">
      <c r="A27" s="37" t="s">
        <v>35</v>
      </c>
      <c r="B27" s="37" t="s">
        <v>373</v>
      </c>
      <c r="C27" s="37"/>
      <c r="D27" s="37"/>
      <c r="E27" s="56" t="s">
        <v>415</v>
      </c>
      <c r="F27" s="57" t="s">
        <v>318</v>
      </c>
      <c r="G27" s="37"/>
    </row>
    <row r="28" spans="1:7" ht="36" x14ac:dyDescent="0.2">
      <c r="A28" s="37" t="s">
        <v>48</v>
      </c>
      <c r="B28" s="37" t="s">
        <v>472</v>
      </c>
      <c r="C28" s="37" t="s">
        <v>374</v>
      </c>
      <c r="D28" s="37" t="s">
        <v>364</v>
      </c>
      <c r="E28" s="37" t="s">
        <v>473</v>
      </c>
      <c r="F28" s="37"/>
      <c r="G28" s="37" t="s">
        <v>461</v>
      </c>
    </row>
    <row r="29" spans="1:7" ht="24" x14ac:dyDescent="0.2">
      <c r="A29" s="37" t="s">
        <v>48</v>
      </c>
      <c r="B29" s="37" t="s">
        <v>375</v>
      </c>
      <c r="C29" s="37" t="s">
        <v>376</v>
      </c>
      <c r="D29" s="37" t="s">
        <v>377</v>
      </c>
      <c r="E29" s="37" t="s">
        <v>378</v>
      </c>
      <c r="F29" s="57" t="s">
        <v>309</v>
      </c>
      <c r="G29" s="37" t="s">
        <v>379</v>
      </c>
    </row>
    <row r="30" spans="1:7" x14ac:dyDescent="0.2">
      <c r="A30" s="59" t="str">
        <f>"Plan A total: "&amp;TEXT(Costs!G22,"$#,##0")&amp;" – "&amp;TEXT(-Costs!G24,"$#,##0")&amp;" over budget (see Costs)."</f>
        <v>Plan A total: $1,619 – $19 over budget (see Costs).</v>
      </c>
    </row>
    <row r="31" spans="1:7" ht="72" x14ac:dyDescent="0.2">
      <c r="A31" s="55" t="str">
        <f>_xlfn._LONGTEXT("Recommended Plan A variant (needs Dana's approval – breaks R1): C4 RNO → ATL → CLT, Fri 6:10 AM PT (9:10 AM ET) → 3:20 PM ET, aisle, 60-min connection, $295 – 2 h 40 min buffer before the event; metrics review (9:00 ET) would be in flight – move or skip. ","Plan total ")&amp;TEXT(Costs!G22-Costs!C16+'Task Material'!H17,"$#,##0")&amp;" – "&amp;TEXT(Costs!G22-Costs!C16+'Task Material'!H17-Costs!B6,"$#,##0")&amp;" over budget."</f>
        <v>Recommended Plan A variant (needs Dana's approval – breaks R1): C4 RNO → ATL → CLT, Fri 6:10 AM PT (9:10 AM ET) → 3:20 PM ET, aisle, 60-min connection, $295 – 2 h 40 min buffer before the event; metrics review (9:00 ET) would be in flight – move or skip. Plan total $1,602 – $2 over budget.</v>
      </c>
    </row>
  </sheetData>
  <conditionalFormatting sqref="G6:G29">
    <cfRule type="containsText" dxfId="17" priority="1" operator="containsText" text="CRITICAL">
      <formula>NOT(ISERROR(SEARCH("CRITICAL",G6)))</formula>
    </cfRule>
    <cfRule type="containsText" dxfId="16" priority="2" operator="containsText" text="CLASH">
      <formula>NOT(ISERROR(SEARCH("CLASH",G6)))</formula>
    </cfRule>
    <cfRule type="containsText" dxfId="15" priority="3" operator="containsText" text="TIGHT">
      <formula>NOT(ISERROR(SEARCH("TIGHT",G6)))</formula>
    </cfRule>
    <cfRule type="containsText" dxfId="14" priority="4" operator="containsText" text="Removed">
      <formula>NOT(ISERROR(SEARCH("Removed",G6)))</formula>
    </cfRule>
    <cfRule type="containsText" dxfId="13" priority="5" operator="containsText" text="CHOSEN">
      <formula>NOT(ISERROR(SEARCH("CHOSEN",G6)))</formula>
    </cfRule>
    <cfRule type="containsText" dxfId="12" priority="6" operator="containsText" text="Fail">
      <formula>NOT(ISERROR(SEARCH("Fail",G6)))</formula>
    </cfRule>
    <cfRule type="containsText" dxfId="11" priority="7" operator="containsText" text="Pass">
      <formula>NOT(ISERROR(SEARCH("Pass",G6)))</formula>
    </cfRule>
  </conditionalFormatting>
  <pageMargins left="0.7" right="0.7" top="0.75" bottom="0.75" header="0.3" footer="0.3"/>
  <pageSetup scale="66" orientation="landscape" r:id="rId1"/>
  <headerFooter>
    <oddHeader>&amp;CWork sample - fictional scenario</oddHeader>
    <oddFooter>&amp;R&amp;P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60E3F-1A3E-475F-B6CE-F04FC1E2211C}">
  <sheetPr>
    <pageSetUpPr fitToPage="1"/>
  </sheetPr>
  <dimension ref="A1:D12"/>
  <sheetViews>
    <sheetView workbookViewId="0"/>
  </sheetViews>
  <sheetFormatPr defaultRowHeight="12.75" x14ac:dyDescent="0.2"/>
  <cols>
    <col min="1" max="1" width="43.85546875" style="45" customWidth="1"/>
    <col min="2" max="2" width="26.7109375" style="45" customWidth="1"/>
    <col min="3" max="3" width="72.42578125" style="45" customWidth="1"/>
    <col min="4" max="4" width="45.7109375" style="45" customWidth="1"/>
    <col min="5" max="16384" width="9.140625" style="45"/>
  </cols>
  <sheetData>
    <row r="1" spans="1:4" ht="18.75" x14ac:dyDescent="0.3">
      <c r="A1" s="48" t="s">
        <v>92</v>
      </c>
    </row>
    <row r="3" spans="1:4" x14ac:dyDescent="0.2">
      <c r="A3" s="53" t="s">
        <v>380</v>
      </c>
    </row>
    <row r="4" spans="1:4" x14ac:dyDescent="0.2">
      <c r="A4" s="87" t="s">
        <v>381</v>
      </c>
      <c r="B4" s="87"/>
      <c r="C4" s="87"/>
      <c r="D4" s="87"/>
    </row>
    <row r="5" spans="1:4" x14ac:dyDescent="0.2">
      <c r="A5" s="50" t="s">
        <v>382</v>
      </c>
      <c r="B5" s="50" t="s">
        <v>383</v>
      </c>
      <c r="C5" s="50" t="s">
        <v>264</v>
      </c>
      <c r="D5" s="50" t="s">
        <v>384</v>
      </c>
    </row>
    <row r="6" spans="1:4" ht="25.5" x14ac:dyDescent="0.2">
      <c r="A6" s="52" t="s">
        <v>385</v>
      </c>
      <c r="B6" s="52" t="s">
        <v>386</v>
      </c>
      <c r="C6" s="52" t="s">
        <v>387</v>
      </c>
      <c r="D6" s="52" t="s">
        <v>388</v>
      </c>
    </row>
    <row r="7" spans="1:4" ht="25.5" x14ac:dyDescent="0.2">
      <c r="A7" s="52" t="s">
        <v>389</v>
      </c>
      <c r="B7" s="52" t="s">
        <v>390</v>
      </c>
      <c r="C7" s="52" t="s">
        <v>391</v>
      </c>
      <c r="D7" s="52" t="s">
        <v>392</v>
      </c>
    </row>
    <row r="8" spans="1:4" ht="25.5" x14ac:dyDescent="0.2">
      <c r="A8" s="52" t="s">
        <v>393</v>
      </c>
      <c r="B8" s="52" t="s">
        <v>394</v>
      </c>
      <c r="C8" s="52" t="s">
        <v>395</v>
      </c>
      <c r="D8" s="52" t="s">
        <v>396</v>
      </c>
    </row>
    <row r="9" spans="1:4" ht="25.5" x14ac:dyDescent="0.2">
      <c r="A9" s="52" t="s">
        <v>397</v>
      </c>
      <c r="B9" s="52" t="s">
        <v>398</v>
      </c>
      <c r="C9" s="52" t="s">
        <v>399</v>
      </c>
      <c r="D9" s="52" t="s">
        <v>400</v>
      </c>
    </row>
    <row r="10" spans="1:4" ht="25.5" x14ac:dyDescent="0.2">
      <c r="A10" s="52" t="s">
        <v>401</v>
      </c>
      <c r="B10" s="52" t="s">
        <v>402</v>
      </c>
      <c r="C10" s="52" t="s">
        <v>403</v>
      </c>
      <c r="D10" s="52" t="s">
        <v>388</v>
      </c>
    </row>
    <row r="12" spans="1:4" x14ac:dyDescent="0.2">
      <c r="A12" s="87" t="s">
        <v>404</v>
      </c>
      <c r="B12" s="87"/>
      <c r="C12" s="87"/>
      <c r="D12" s="87"/>
    </row>
  </sheetData>
  <mergeCells count="2">
    <mergeCell ref="A4:D4"/>
    <mergeCell ref="A12:D12"/>
  </mergeCells>
  <pageMargins left="0.7" right="0.7" top="0.75" bottom="0.75" header="0.3" footer="0.3"/>
  <pageSetup scale="64" orientation="landscape" r:id="rId1"/>
  <headerFooter>
    <oddHeader>&amp;CWork sample - fictional scenario</oddHeader>
    <oddFooter>&amp;R&amp;P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7E75-44BE-4B5D-AF0E-3AE47C3F3009}">
  <sheetPr>
    <pageSetUpPr fitToPage="1"/>
  </sheetPr>
  <dimension ref="A1:C7"/>
  <sheetViews>
    <sheetView workbookViewId="0">
      <selection activeCell="K4" sqref="K4"/>
    </sheetView>
  </sheetViews>
  <sheetFormatPr defaultRowHeight="12.75" x14ac:dyDescent="0.2"/>
  <cols>
    <col min="1" max="1" width="38.140625" style="45" customWidth="1"/>
    <col min="2" max="2" width="99" style="45" customWidth="1"/>
    <col min="3" max="3" width="15.28515625" style="45" customWidth="1"/>
    <col min="4" max="16384" width="9.140625" style="45"/>
  </cols>
  <sheetData>
    <row r="1" spans="1:3" ht="21" x14ac:dyDescent="0.35">
      <c r="A1" s="49" t="s">
        <v>92</v>
      </c>
    </row>
    <row r="3" spans="1:3" x14ac:dyDescent="0.2">
      <c r="A3" s="50" t="s">
        <v>405</v>
      </c>
      <c r="B3" s="50" t="s">
        <v>406</v>
      </c>
      <c r="C3" s="50" t="s">
        <v>407</v>
      </c>
    </row>
    <row r="4" spans="1:3" ht="242.25" x14ac:dyDescent="0.2">
      <c r="A4" s="51" t="s">
        <v>408</v>
      </c>
      <c r="B4" s="52" t="s">
        <v>477</v>
      </c>
      <c r="C4" s="52">
        <f>IF(LEN(TRIM(B4))=0,0,LEN(TRIM(SUBSTITUTE(B4,CHAR(10)," ")))-LEN(SUBSTITUTE(TRIM(SUBSTITUTE(B4,CHAR(10)," "))," ",""))+1)</f>
        <v>123</v>
      </c>
    </row>
    <row r="5" spans="1:3" ht="255" x14ac:dyDescent="0.2">
      <c r="A5" s="51" t="s">
        <v>409</v>
      </c>
      <c r="B5" s="52" t="s">
        <v>478</v>
      </c>
      <c r="C5" s="52">
        <f t="shared" ref="C5:C6" si="0">IF(LEN(TRIM(B5))=0,0,LEN(TRIM(SUBSTITUTE(B5,CHAR(10)," ")))-LEN(SUBSTITUTE(TRIM(SUBSTITUTE(B5,CHAR(10)," "))," ",""))+1)</f>
        <v>165</v>
      </c>
    </row>
    <row r="6" spans="1:3" ht="165.75" x14ac:dyDescent="0.2">
      <c r="A6" s="51" t="s">
        <v>410</v>
      </c>
      <c r="B6" s="52" t="s">
        <v>479</v>
      </c>
      <c r="C6" s="52">
        <f t="shared" si="0"/>
        <v>150</v>
      </c>
    </row>
    <row r="7" spans="1:3" x14ac:dyDescent="0.2">
      <c r="A7" s="46" t="s">
        <v>411</v>
      </c>
      <c r="B7" s="47"/>
      <c r="C7" s="47" t="str">
        <f>IF(C6&lt;=150,"Yes","No – trim")</f>
        <v>Yes</v>
      </c>
    </row>
  </sheetData>
  <conditionalFormatting sqref="C7">
    <cfRule type="containsText" dxfId="10" priority="1" operator="containsText" text="CRITICAL">
      <formula>NOT(ISERROR(SEARCH("CRITICAL",C7)))</formula>
    </cfRule>
    <cfRule type="containsText" dxfId="9" priority="2" operator="containsText" text="CLASH">
      <formula>NOT(ISERROR(SEARCH("CLASH",C7)))</formula>
    </cfRule>
    <cfRule type="containsText" dxfId="8" priority="3" operator="containsText" text="TIGHT">
      <formula>NOT(ISERROR(SEARCH("TIGHT",C7)))</formula>
    </cfRule>
    <cfRule type="containsText" dxfId="7" priority="4" operator="containsText" text="Removed">
      <formula>NOT(ISERROR(SEARCH("Removed",C7)))</formula>
    </cfRule>
    <cfRule type="containsText" dxfId="6" priority="5" operator="containsText" text="CHOSEN">
      <formula>NOT(ISERROR(SEARCH("CHOSEN",C7)))</formula>
    </cfRule>
    <cfRule type="containsText" dxfId="5" priority="6" operator="containsText" text="Fail">
      <formula>NOT(ISERROR(SEARCH("Fail",C7)))</formula>
    </cfRule>
    <cfRule type="containsText" dxfId="4" priority="7" operator="containsText" text="Pass">
      <formula>NOT(ISERROR(SEARCH("Pass",C7)))</formula>
    </cfRule>
  </conditionalFormatting>
  <pageMargins left="0.7" right="0.7" top="0.75" bottom="0.75" header="0.3" footer="0.3"/>
  <pageSetup scale="80" orientation="landscape" r:id="rId1"/>
  <headerFooter>
    <oddHeader>&amp;CWork sample - fictional scenario</oddHeader>
    <oddFooter>&amp;R&amp;P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B6061-7BB6-4DE8-AEAA-D7E96F2ADC12}">
  <sheetPr>
    <pageSetUpPr fitToPage="1"/>
  </sheetPr>
  <dimension ref="A1:D31"/>
  <sheetViews>
    <sheetView tabSelected="1" workbookViewId="0"/>
  </sheetViews>
  <sheetFormatPr defaultRowHeight="11.25" x14ac:dyDescent="0.2"/>
  <cols>
    <col min="1" max="1" width="28.5703125" style="77" customWidth="1"/>
    <col min="2" max="2" width="38.140625" style="77" customWidth="1"/>
    <col min="3" max="3" width="21" style="77" customWidth="1"/>
    <col min="4" max="4" width="80" style="77" customWidth="1"/>
    <col min="5" max="16384" width="9.140625" style="77"/>
  </cols>
  <sheetData>
    <row r="1" spans="1:4" ht="15" x14ac:dyDescent="0.2">
      <c r="A1" s="88" t="s">
        <v>92</v>
      </c>
      <c r="B1" s="76"/>
      <c r="C1" s="76"/>
      <c r="D1" s="76"/>
    </row>
    <row r="2" spans="1:4" x14ac:dyDescent="0.2">
      <c r="A2" s="76"/>
      <c r="B2" s="76"/>
      <c r="C2" s="76"/>
      <c r="D2" s="76"/>
    </row>
    <row r="3" spans="1:4" x14ac:dyDescent="0.2">
      <c r="A3" s="78" t="s">
        <v>480</v>
      </c>
      <c r="B3" s="76"/>
      <c r="C3" s="76"/>
      <c r="D3" s="76"/>
    </row>
    <row r="4" spans="1:4" x14ac:dyDescent="0.2">
      <c r="A4" s="79" t="s">
        <v>481</v>
      </c>
      <c r="B4" s="76"/>
      <c r="C4" s="76"/>
      <c r="D4" s="76"/>
    </row>
    <row r="5" spans="1:4" x14ac:dyDescent="0.2">
      <c r="A5" s="80" t="s">
        <v>100</v>
      </c>
      <c r="B5" s="80" t="s">
        <v>482</v>
      </c>
      <c r="C5" s="80" t="s">
        <v>221</v>
      </c>
      <c r="D5" s="80" t="s">
        <v>483</v>
      </c>
    </row>
    <row r="6" spans="1:4" ht="22.5" x14ac:dyDescent="0.2">
      <c r="A6" s="81">
        <v>1</v>
      </c>
      <c r="B6" s="82" t="s">
        <v>484</v>
      </c>
      <c r="C6" s="82" t="s">
        <v>485</v>
      </c>
      <c r="D6" s="82" t="s">
        <v>486</v>
      </c>
    </row>
    <row r="7" spans="1:4" ht="22.5" x14ac:dyDescent="0.2">
      <c r="A7" s="81">
        <v>2</v>
      </c>
      <c r="B7" s="82" t="s">
        <v>487</v>
      </c>
      <c r="C7" s="82" t="s">
        <v>488</v>
      </c>
      <c r="D7" s="82" t="s">
        <v>489</v>
      </c>
    </row>
    <row r="8" spans="1:4" x14ac:dyDescent="0.2">
      <c r="A8" s="81">
        <v>3</v>
      </c>
      <c r="B8" s="82" t="s">
        <v>490</v>
      </c>
      <c r="C8" s="82" t="s">
        <v>485</v>
      </c>
      <c r="D8" s="82" t="s">
        <v>491</v>
      </c>
    </row>
    <row r="9" spans="1:4" ht="33.75" x14ac:dyDescent="0.2">
      <c r="A9" s="81">
        <v>4</v>
      </c>
      <c r="B9" s="82" t="s">
        <v>492</v>
      </c>
      <c r="C9" s="82" t="s">
        <v>488</v>
      </c>
      <c r="D9" s="82" t="s">
        <v>493</v>
      </c>
    </row>
    <row r="10" spans="1:4" x14ac:dyDescent="0.2">
      <c r="A10" s="81">
        <v>5</v>
      </c>
      <c r="B10" s="82" t="s">
        <v>494</v>
      </c>
      <c r="C10" s="82" t="s">
        <v>485</v>
      </c>
      <c r="D10" s="82" t="s">
        <v>495</v>
      </c>
    </row>
    <row r="11" spans="1:4" ht="33.75" x14ac:dyDescent="0.2">
      <c r="A11" s="81">
        <v>6</v>
      </c>
      <c r="B11" s="82" t="s">
        <v>496</v>
      </c>
      <c r="C11" s="82" t="s">
        <v>488</v>
      </c>
      <c r="D11" s="82" t="s">
        <v>497</v>
      </c>
    </row>
    <row r="12" spans="1:4" ht="22.5" x14ac:dyDescent="0.2">
      <c r="A12" s="81">
        <v>7</v>
      </c>
      <c r="B12" s="82" t="s">
        <v>498</v>
      </c>
      <c r="C12" s="82" t="s">
        <v>499</v>
      </c>
      <c r="D12" s="82" t="s">
        <v>500</v>
      </c>
    </row>
    <row r="13" spans="1:4" ht="22.5" x14ac:dyDescent="0.2">
      <c r="A13" s="81">
        <v>8</v>
      </c>
      <c r="B13" s="82" t="s">
        <v>501</v>
      </c>
      <c r="C13" s="82" t="s">
        <v>488</v>
      </c>
      <c r="D13" s="82" t="s">
        <v>502</v>
      </c>
    </row>
    <row r="14" spans="1:4" ht="22.5" x14ac:dyDescent="0.2">
      <c r="A14" s="81">
        <v>9</v>
      </c>
      <c r="B14" s="82" t="s">
        <v>503</v>
      </c>
      <c r="C14" s="82" t="s">
        <v>504</v>
      </c>
      <c r="D14" s="82" t="s">
        <v>505</v>
      </c>
    </row>
    <row r="15" spans="1:4" x14ac:dyDescent="0.2">
      <c r="A15" s="81">
        <v>10</v>
      </c>
      <c r="B15" s="82" t="s">
        <v>506</v>
      </c>
      <c r="C15" s="82" t="s">
        <v>504</v>
      </c>
      <c r="D15" s="82" t="s">
        <v>507</v>
      </c>
    </row>
    <row r="16" spans="1:4" x14ac:dyDescent="0.2">
      <c r="A16" s="81">
        <v>11</v>
      </c>
      <c r="B16" s="82" t="s">
        <v>508</v>
      </c>
      <c r="C16" s="82" t="s">
        <v>485</v>
      </c>
      <c r="D16" s="82" t="s">
        <v>509</v>
      </c>
    </row>
    <row r="17" spans="1:4" ht="22.5" x14ac:dyDescent="0.2">
      <c r="A17" s="81">
        <v>12</v>
      </c>
      <c r="B17" s="82" t="s">
        <v>510</v>
      </c>
      <c r="C17" s="82" t="s">
        <v>485</v>
      </c>
      <c r="D17" s="82" t="s">
        <v>511</v>
      </c>
    </row>
    <row r="18" spans="1:4" x14ac:dyDescent="0.2">
      <c r="A18" s="76"/>
      <c r="B18" s="76"/>
      <c r="C18" s="76"/>
      <c r="D18" s="76"/>
    </row>
    <row r="19" spans="1:4" x14ac:dyDescent="0.2">
      <c r="A19" s="78" t="s">
        <v>512</v>
      </c>
      <c r="B19" s="76"/>
      <c r="C19" s="76" t="str">
        <f>COUNTIF(C6:C17,"Pass")&amp;" pass, "&amp;COUNTIF(C6:C17,"Fixed")&amp;" fixed, "&amp;COUNTIF(C6:C17,"Open")&amp;" open, "&amp;COUNTIF(C6:C17,"For you")&amp;" for you"</f>
        <v>5 pass, 4 fixed, 1 open, 2 for you</v>
      </c>
      <c r="D19" s="76"/>
    </row>
    <row r="20" spans="1:4" x14ac:dyDescent="0.2">
      <c r="A20" s="76"/>
      <c r="B20" s="76"/>
      <c r="C20" s="76"/>
      <c r="D20" s="76"/>
    </row>
    <row r="21" spans="1:4" x14ac:dyDescent="0.2">
      <c r="A21" s="78" t="s">
        <v>513</v>
      </c>
      <c r="B21" s="76"/>
      <c r="C21" s="76"/>
      <c r="D21" s="76"/>
    </row>
    <row r="22" spans="1:4" ht="22.5" x14ac:dyDescent="0.2">
      <c r="A22" s="83" t="s">
        <v>514</v>
      </c>
      <c r="B22" s="83" t="s">
        <v>515</v>
      </c>
      <c r="C22" s="83" t="s">
        <v>516</v>
      </c>
      <c r="D22" s="83" t="s">
        <v>517</v>
      </c>
    </row>
    <row r="23" spans="1:4" x14ac:dyDescent="0.2">
      <c r="A23" s="82" t="s">
        <v>518</v>
      </c>
      <c r="B23" s="82" t="s">
        <v>519</v>
      </c>
      <c r="C23" s="84">
        <v>3</v>
      </c>
      <c r="D23" s="82" t="s">
        <v>520</v>
      </c>
    </row>
    <row r="24" spans="1:4" x14ac:dyDescent="0.2">
      <c r="A24" s="82" t="s">
        <v>521</v>
      </c>
      <c r="B24" s="82" t="s">
        <v>519</v>
      </c>
      <c r="C24" s="84">
        <v>2</v>
      </c>
      <c r="D24" s="82" t="s">
        <v>522</v>
      </c>
    </row>
    <row r="25" spans="1:4" x14ac:dyDescent="0.2">
      <c r="A25" s="82" t="s">
        <v>523</v>
      </c>
      <c r="B25" s="82" t="s">
        <v>519</v>
      </c>
      <c r="C25" s="84">
        <v>1</v>
      </c>
      <c r="D25" s="82" t="s">
        <v>524</v>
      </c>
    </row>
    <row r="26" spans="1:4" ht="33.75" x14ac:dyDescent="0.2">
      <c r="A26" s="82" t="s">
        <v>525</v>
      </c>
      <c r="B26" s="82" t="s">
        <v>526</v>
      </c>
      <c r="C26" s="84">
        <v>2</v>
      </c>
      <c r="D26" s="82" t="s">
        <v>527</v>
      </c>
    </row>
    <row r="27" spans="1:4" x14ac:dyDescent="0.2">
      <c r="A27" s="76"/>
      <c r="B27" s="76"/>
      <c r="C27" s="76"/>
      <c r="D27" s="76"/>
    </row>
    <row r="28" spans="1:4" x14ac:dyDescent="0.2">
      <c r="A28" s="78" t="s">
        <v>528</v>
      </c>
      <c r="B28" s="76"/>
      <c r="C28" s="76"/>
      <c r="D28" s="76"/>
    </row>
    <row r="29" spans="1:4" x14ac:dyDescent="0.2">
      <c r="A29" s="76" t="s">
        <v>529</v>
      </c>
      <c r="B29" s="76"/>
      <c r="C29" s="76"/>
      <c r="D29" s="76"/>
    </row>
    <row r="30" spans="1:4" x14ac:dyDescent="0.2">
      <c r="A30" s="76" t="s">
        <v>530</v>
      </c>
      <c r="B30" s="76"/>
      <c r="C30" s="76"/>
      <c r="D30" s="76"/>
    </row>
    <row r="31" spans="1:4" x14ac:dyDescent="0.2">
      <c r="A31" s="76" t="s">
        <v>531</v>
      </c>
      <c r="B31" s="76"/>
      <c r="C31" s="76"/>
      <c r="D31" s="76"/>
    </row>
  </sheetData>
  <conditionalFormatting sqref="C6:C17">
    <cfRule type="containsText" dxfId="3" priority="1" operator="containsText" text="Fixed">
      <formula>NOT(ISERROR(SEARCH("Fixed",C6)))</formula>
    </cfRule>
    <cfRule type="containsText" dxfId="2" priority="2" operator="containsText" text="Open">
      <formula>NOT(ISERROR(SEARCH("Open",C6)))</formula>
    </cfRule>
    <cfRule type="containsText" dxfId="1" priority="3" operator="containsText" text="For you">
      <formula>NOT(ISERROR(SEARCH("For you",C6)))</formula>
    </cfRule>
    <cfRule type="containsText" dxfId="0" priority="4" operator="containsText" text="Pass">
      <formula>NOT(ISERROR(SEARCH("Pass",C6)))</formula>
    </cfRule>
  </conditionalFormatting>
  <pageMargins left="0.7" right="0.7" top="0.75" bottom="0.75" header="0.3" footer="0.3"/>
  <pageSetup scale="53" orientation="landscape" r:id="rId1"/>
  <headerFooter>
    <oddHeader>&amp;CWork sample - fictional scenario</oddHead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Task Material</vt:lpstr>
      <vt:lpstr>calendar</vt:lpstr>
      <vt:lpstr>Decision Log</vt:lpstr>
      <vt:lpstr>Costs</vt:lpstr>
      <vt:lpstr>Itinerary</vt:lpstr>
      <vt:lpstr>Contingency</vt:lpstr>
      <vt:lpstr>Messages</vt:lpstr>
      <vt:lpstr>QA Run</vt:lpstr>
      <vt:lpstr>calendar!Print_Area</vt:lpstr>
      <vt:lpstr>Contingency!Print_Area</vt:lpstr>
      <vt:lpstr>Costs!Print_Area</vt:lpstr>
      <vt:lpstr>'Decision Log'!Print_Area</vt:lpstr>
      <vt:lpstr>Itinerary!Print_Area</vt:lpstr>
      <vt:lpstr>Messages!Print_Area</vt:lpstr>
      <vt:lpstr>'QA Run'!Print_Area</vt:lpstr>
      <vt:lpstr>'Task Material'!Print_Area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2026-10-16T20:49:31Z</dcterms:created>
  <dcterms:modified xsi:type="dcterms:W3CDTF">2026-10-16T22:32:07Z</dcterms:modified>
</cp:coreProperties>
</file>